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ttenstein\Downloads\"/>
    </mc:Choice>
  </mc:AlternateContent>
  <xr:revisionPtr revIDLastSave="0" documentId="13_ncr:1_{4E5627EA-1180-4A1D-9647-CAB987F4ABA2}" xr6:coauthVersionLast="46" xr6:coauthVersionMax="46" xr10:uidLastSave="{00000000-0000-0000-0000-000000000000}"/>
  <bookViews>
    <workbookView xWindow="-108" yWindow="-108" windowWidth="23256" windowHeight="12576" xr2:uid="{DF976C32-DA7B-4D7A-912B-87F61A1A552F}"/>
  </bookViews>
  <sheets>
    <sheet name="Kundenansicht" sheetId="6" r:id="rId1"/>
    <sheet name="Fuhrparkkostenrechner" sheetId="2" state="hidden" r:id="rId2"/>
    <sheet name="Tabelle2" sheetId="5" state="hidden" r:id="rId3"/>
    <sheet name="Tabelle3" sheetId="3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3" l="1"/>
  <c r="E20" i="3" s="1"/>
  <c r="D19" i="3"/>
  <c r="E19" i="3" s="1"/>
  <c r="D8" i="3"/>
  <c r="E8" i="3" s="1"/>
  <c r="D7" i="3"/>
  <c r="E7" i="3" s="1"/>
  <c r="C20" i="2"/>
  <c r="D20" i="2" s="1"/>
  <c r="C11" i="2"/>
  <c r="G9" i="2"/>
  <c r="C9" i="2"/>
  <c r="C24" i="2" s="1"/>
  <c r="G8" i="2"/>
  <c r="C8" i="2"/>
  <c r="B13" i="6"/>
  <c r="B12" i="6"/>
  <c r="B9" i="6"/>
  <c r="C7" i="2" l="1"/>
  <c r="C22" i="2" s="1"/>
  <c r="D24" i="2"/>
  <c r="C32" i="2"/>
  <c r="C27" i="2"/>
  <c r="C15" i="2"/>
  <c r="C26" i="2" s="1"/>
  <c r="D26" i="2" s="1"/>
  <c r="C15" i="6" s="1"/>
  <c r="C23" i="2"/>
  <c r="C14" i="2"/>
  <c r="C25" i="2" s="1"/>
  <c r="F20" i="2"/>
  <c r="H20" i="2" s="1"/>
  <c r="E20" i="2"/>
  <c r="C9" i="6" s="1"/>
  <c r="C13" i="6" l="1"/>
  <c r="F24" i="2"/>
  <c r="E24" i="2"/>
  <c r="B11" i="6"/>
  <c r="C28" i="2"/>
  <c r="B15" i="6"/>
  <c r="D23" i="2"/>
  <c r="D27" i="2"/>
  <c r="D25" i="2"/>
  <c r="B14" i="6"/>
  <c r="F26" i="2"/>
  <c r="D15" i="6" s="1"/>
  <c r="E26" i="2"/>
  <c r="G20" i="2"/>
  <c r="I20" i="2" s="1"/>
  <c r="D9" i="6"/>
  <c r="E9" i="6" s="1"/>
  <c r="F9" i="6" s="1"/>
  <c r="D13" i="6" l="1"/>
  <c r="H24" i="2"/>
  <c r="E13" i="6" s="1"/>
  <c r="G24" i="2"/>
  <c r="C12" i="6"/>
  <c r="F23" i="2"/>
  <c r="E23" i="2"/>
  <c r="D22" i="2"/>
  <c r="E27" i="2"/>
  <c r="C16" i="6"/>
  <c r="E25" i="2"/>
  <c r="C14" i="6"/>
  <c r="D28" i="2"/>
  <c r="C17" i="6" s="1"/>
  <c r="B17" i="6"/>
  <c r="G26" i="2"/>
  <c r="F27" i="2"/>
  <c r="H26" i="2"/>
  <c r="E15" i="6" s="1"/>
  <c r="F25" i="2"/>
  <c r="D14" i="6" s="1"/>
  <c r="I24" i="2" l="1"/>
  <c r="F13" i="6" s="1"/>
  <c r="D12" i="6"/>
  <c r="H23" i="2"/>
  <c r="F22" i="2"/>
  <c r="D11" i="6" s="1"/>
  <c r="G23" i="2"/>
  <c r="I23" i="2" s="1"/>
  <c r="F12" i="6" s="1"/>
  <c r="C11" i="6"/>
  <c r="E22" i="2"/>
  <c r="F28" i="2"/>
  <c r="D17" i="6" s="1"/>
  <c r="G27" i="2"/>
  <c r="D16" i="6"/>
  <c r="E28" i="2"/>
  <c r="I26" i="2"/>
  <c r="F15" i="6" s="1"/>
  <c r="E30" i="2"/>
  <c r="C33" i="2" s="1"/>
  <c r="C19" i="6"/>
  <c r="H27" i="2"/>
  <c r="E16" i="6" s="1"/>
  <c r="H25" i="2"/>
  <c r="E14" i="6" s="1"/>
  <c r="G25" i="2"/>
  <c r="H28" i="2" l="1"/>
  <c r="E17" i="6" s="1"/>
  <c r="G28" i="2"/>
  <c r="E12" i="6"/>
  <c r="H22" i="2"/>
  <c r="E11" i="6" s="1"/>
  <c r="G22" i="2"/>
  <c r="C34" i="2"/>
  <c r="B21" i="6" s="1"/>
  <c r="I27" i="2"/>
  <c r="F16" i="6" s="1"/>
  <c r="I25" i="2"/>
  <c r="F14" i="6" s="1"/>
  <c r="D19" i="6"/>
  <c r="G30" i="2"/>
  <c r="I28" i="2" l="1"/>
  <c r="F17" i="6" s="1"/>
  <c r="F19" i="6"/>
  <c r="I22" i="2"/>
  <c r="F11" i="6" s="1"/>
  <c r="E19" i="6"/>
  <c r="I30" i="2"/>
</calcChain>
</file>

<file path=xl/sharedStrings.xml><?xml version="1.0" encoding="utf-8"?>
<sst xmlns="http://schemas.openxmlformats.org/spreadsheetml/2006/main" count="76" uniqueCount="52">
  <si>
    <t>Flottengröße</t>
  </si>
  <si>
    <t>Wartungskosten</t>
  </si>
  <si>
    <t>Reparaturkosten</t>
  </si>
  <si>
    <t>Gewaltschäden</t>
  </si>
  <si>
    <t>Einsparung pro Jahr</t>
  </si>
  <si>
    <t>im 2. Jahr</t>
  </si>
  <si>
    <t>im 1. Jahr</t>
  </si>
  <si>
    <t xml:space="preserve">Fuhrparkkosten Praxis Beispiel </t>
  </si>
  <si>
    <t>Kalkulator:</t>
  </si>
  <si>
    <t>Anzahl der Fahrzeuge:</t>
  </si>
  <si>
    <t>Stapler</t>
  </si>
  <si>
    <t>Stapler (Diesel-, Elektrostapler, Schubmaststapler, usw.)</t>
  </si>
  <si>
    <t>Lagertechnik (Kommisionier-, Nieder-, Hochhubwagen, usw.)</t>
  </si>
  <si>
    <t>durchschn. Fahrzeugpreis:</t>
  </si>
  <si>
    <t>Lagertechnik</t>
  </si>
  <si>
    <t>Wartungstabelle:</t>
  </si>
  <si>
    <t>pro Jahr:</t>
  </si>
  <si>
    <t>Stunden</t>
  </si>
  <si>
    <t>pro Stunden:</t>
  </si>
  <si>
    <t>Material</t>
  </si>
  <si>
    <t>Servicesatz:</t>
  </si>
  <si>
    <t>Arbeitzeit</t>
  </si>
  <si>
    <t>Arbeitskosten</t>
  </si>
  <si>
    <t>Reparaturentabelle:</t>
  </si>
  <si>
    <t>Einbaukosten: Mobileeasykey modular crash</t>
  </si>
  <si>
    <t>ab wann rechnet sich das Projekt: (in Tage)</t>
  </si>
  <si>
    <t>Unfälle pro Jahr</t>
  </si>
  <si>
    <t>Fuhrpark Anschaffungswert</t>
  </si>
  <si>
    <t>Wartungskosten gerechnet:</t>
  </si>
  <si>
    <t>Reparaturkosten gerechnet:</t>
  </si>
  <si>
    <r>
      <t xml:space="preserve">nach 1 Jahr
</t>
    </r>
    <r>
      <rPr>
        <b/>
        <sz val="11"/>
        <color theme="4"/>
        <rFont val="Calibri"/>
        <family val="2"/>
        <scheme val="minor"/>
      </rPr>
      <t>mit Easykey</t>
    </r>
  </si>
  <si>
    <r>
      <t xml:space="preserve">nach dem 2. Jahr
</t>
    </r>
    <r>
      <rPr>
        <b/>
        <sz val="11"/>
        <color theme="4"/>
        <rFont val="Calibri"/>
        <family val="2"/>
        <scheme val="minor"/>
      </rPr>
      <t>mit Easykey</t>
    </r>
  </si>
  <si>
    <r>
      <t xml:space="preserve">nach 2 Jahre
</t>
    </r>
    <r>
      <rPr>
        <b/>
        <sz val="11"/>
        <color theme="4"/>
        <rFont val="Calibri"/>
        <family val="2"/>
        <scheme val="minor"/>
      </rPr>
      <t>mit Easykey</t>
    </r>
  </si>
  <si>
    <t>gerechneter ROI nach 1. Jahr:</t>
  </si>
  <si>
    <t>in Tagen</t>
  </si>
  <si>
    <t>Heute</t>
  </si>
  <si>
    <t>gerechnet mit  durchchn. gefahren Stunden pro Jahr/Stapler</t>
  </si>
  <si>
    <t>Einsparung:</t>
  </si>
  <si>
    <t>noch 
ohne Easykey</t>
  </si>
  <si>
    <t>Fuhrpark gesamt:</t>
  </si>
  <si>
    <t>im 3. Jahr</t>
  </si>
  <si>
    <r>
      <t xml:space="preserve">nach dem 3. Jahr
</t>
    </r>
    <r>
      <rPr>
        <b/>
        <sz val="11"/>
        <color theme="4"/>
        <rFont val="Calibri"/>
        <family val="2"/>
        <scheme val="minor"/>
      </rPr>
      <t>mit Easykey</t>
    </r>
  </si>
  <si>
    <r>
      <t xml:space="preserve">nach 3 Jahre
</t>
    </r>
    <r>
      <rPr>
        <b/>
        <sz val="11"/>
        <color theme="4"/>
        <rFont val="Calibri"/>
        <family val="2"/>
        <scheme val="minor"/>
      </rPr>
      <t>mit Easykey</t>
    </r>
  </si>
  <si>
    <t>durchschn. 
Fahrzeugpreis:</t>
  </si>
  <si>
    <t>Einsparung an Neuanschaffung</t>
  </si>
  <si>
    <t>Ab wann rechnet sich die Investition in Mobile Easykey?</t>
  </si>
  <si>
    <r>
      <rPr>
        <b/>
        <sz val="11"/>
        <rFont val="Futura Lt BT"/>
        <family val="2"/>
      </rPr>
      <t>Heute</t>
    </r>
    <r>
      <rPr>
        <b/>
        <sz val="11"/>
        <color rgb="FFFF0000"/>
        <rFont val="Futura Lt BT"/>
        <family val="2"/>
      </rPr>
      <t xml:space="preserve">
noch 
ohne Easykey</t>
    </r>
  </si>
  <si>
    <r>
      <t xml:space="preserve">
nach dem 1. Jahr
</t>
    </r>
    <r>
      <rPr>
        <b/>
        <sz val="11"/>
        <color theme="4"/>
        <rFont val="Futura Lt BT"/>
        <family val="2"/>
      </rPr>
      <t>mit Easykey</t>
    </r>
  </si>
  <si>
    <r>
      <t xml:space="preserve">
nach dem 2. Jahr
</t>
    </r>
    <r>
      <rPr>
        <b/>
        <sz val="11"/>
        <color theme="4"/>
        <rFont val="Futura Lt BT"/>
        <family val="2"/>
      </rPr>
      <t>mit Easykey</t>
    </r>
  </si>
  <si>
    <r>
      <t xml:space="preserve">
nach dem 3. Jahr
</t>
    </r>
    <r>
      <rPr>
        <b/>
        <sz val="11"/>
        <color theme="4"/>
        <rFont val="Futura Lt BT"/>
        <family val="2"/>
      </rPr>
      <t>mit Easykey</t>
    </r>
  </si>
  <si>
    <t>Kosten pro Jahr</t>
  </si>
  <si>
    <r>
      <rPr>
        <b/>
        <sz val="11"/>
        <color rgb="FFFF0000"/>
        <rFont val="Futura Lt BT"/>
        <family val="2"/>
      </rPr>
      <t>EINSPARUNG</t>
    </r>
    <r>
      <rPr>
        <b/>
        <sz val="11"/>
        <color theme="1"/>
        <rFont val="Futura Lt BT"/>
        <family val="2"/>
      </rPr>
      <t xml:space="preserve">:
nach dem 3. Jahr
</t>
    </r>
    <r>
      <rPr>
        <b/>
        <sz val="11"/>
        <color theme="4"/>
        <rFont val="Futura Lt BT"/>
        <family val="2"/>
      </rPr>
      <t>mit Easykey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</si>
</sst>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b/>
      <sz val="11"/>
      <color rgb="FFFF0000"/>
      <name val="Futura Lt BT"/>
      <family val="2"/>
    </font>
    <font>
      <b/>
      <sz val="11"/>
      <color theme="4"/>
      <name val="Futura Lt BT"/>
      <family val="2"/>
    </font>
    <font>
      <sz val="22"/>
      <color theme="1"/>
      <name val="Impact"/>
      <family val="2"/>
    </font>
    <font>
      <b/>
      <sz val="11"/>
      <name val="Futura Lt BT"/>
      <family val="2"/>
    </font>
    <font>
      <sz val="11"/>
      <color rgb="FFFF0000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thin">
        <color rgb="FFC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4" fontId="0" fillId="0" borderId="0" xfId="1" applyFont="1"/>
    <xf numFmtId="44" fontId="0" fillId="0" borderId="0" xfId="0" applyNumberFormat="1"/>
    <xf numFmtId="1" fontId="0" fillId="0" borderId="0" xfId="0" applyNumberFormat="1"/>
    <xf numFmtId="1" fontId="0" fillId="0" borderId="0" xfId="1" applyNumberFormat="1" applyFont="1"/>
    <xf numFmtId="44" fontId="2" fillId="0" borderId="0" xfId="1" applyFont="1"/>
    <xf numFmtId="1" fontId="2" fillId="0" borderId="0" xfId="0" applyNumberFormat="1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14" fontId="0" fillId="0" borderId="0" xfId="0" applyNumberFormat="1"/>
    <xf numFmtId="14" fontId="2" fillId="0" borderId="0" xfId="0" applyNumberFormat="1" applyFont="1"/>
    <xf numFmtId="44" fontId="2" fillId="0" borderId="2" xfId="1" applyFont="1" applyBorder="1"/>
    <xf numFmtId="44" fontId="2" fillId="0" borderId="3" xfId="1" applyFont="1" applyBorder="1"/>
    <xf numFmtId="44" fontId="2" fillId="0" borderId="1" xfId="1" applyFont="1" applyBorder="1"/>
    <xf numFmtId="0" fontId="2" fillId="0" borderId="1" xfId="0" applyFont="1" applyBorder="1"/>
    <xf numFmtId="9" fontId="0" fillId="0" borderId="0" xfId="2" applyFont="1"/>
    <xf numFmtId="164" fontId="0" fillId="0" borderId="0" xfId="0" applyNumberFormat="1"/>
    <xf numFmtId="44" fontId="5" fillId="0" borderId="0" xfId="1" applyFont="1" applyBorder="1"/>
    <xf numFmtId="0" fontId="0" fillId="0" borderId="0" xfId="0" applyBorder="1"/>
    <xf numFmtId="0" fontId="4" fillId="0" borderId="0" xfId="0" applyFont="1" applyBorder="1"/>
    <xf numFmtId="0" fontId="2" fillId="0" borderId="0" xfId="0" applyFont="1" applyBorder="1"/>
    <xf numFmtId="0" fontId="2" fillId="0" borderId="4" xfId="0" applyFont="1" applyBorder="1"/>
    <xf numFmtId="44" fontId="2" fillId="0" borderId="0" xfId="1" applyFont="1" applyBorder="1"/>
    <xf numFmtId="0" fontId="6" fillId="0" borderId="0" xfId="0" applyFont="1"/>
    <xf numFmtId="44" fontId="6" fillId="0" borderId="0" xfId="1" applyFont="1"/>
    <xf numFmtId="9" fontId="6" fillId="0" borderId="0" xfId="0" applyNumberFormat="1" applyFont="1"/>
    <xf numFmtId="0" fontId="7" fillId="0" borderId="0" xfId="0" applyFont="1"/>
    <xf numFmtId="0" fontId="2" fillId="0" borderId="0" xfId="0" applyFont="1" applyAlignment="1">
      <alignment wrapText="1"/>
    </xf>
    <xf numFmtId="14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5" xfId="0" applyFont="1" applyBorder="1"/>
    <xf numFmtId="0" fontId="5" fillId="0" borderId="0" xfId="0" applyFont="1" applyAlignment="1">
      <alignment vertical="center" wrapText="1"/>
    </xf>
    <xf numFmtId="165" fontId="2" fillId="0" borderId="1" xfId="3" applyNumberFormat="1" applyFont="1" applyBorder="1"/>
    <xf numFmtId="0" fontId="8" fillId="0" borderId="0" xfId="0" applyFont="1"/>
    <xf numFmtId="0" fontId="9" fillId="0" borderId="0" xfId="0" applyFont="1"/>
    <xf numFmtId="0" fontId="9" fillId="0" borderId="0" xfId="0" applyFont="1" applyBorder="1"/>
    <xf numFmtId="0" fontId="9" fillId="0" borderId="6" xfId="0" applyFont="1" applyBorder="1" applyAlignment="1">
      <alignment wrapText="1"/>
    </xf>
    <xf numFmtId="0" fontId="9" fillId="2" borderId="9" xfId="0" applyFont="1" applyFill="1" applyBorder="1"/>
    <xf numFmtId="0" fontId="8" fillId="0" borderId="7" xfId="0" applyFont="1" applyBorder="1"/>
    <xf numFmtId="44" fontId="9" fillId="2" borderId="8" xfId="1" applyFont="1" applyFill="1" applyBorder="1"/>
    <xf numFmtId="165" fontId="9" fillId="2" borderId="8" xfId="3" applyNumberFormat="1" applyFont="1" applyFill="1" applyBorder="1" applyAlignment="1">
      <alignment horizontal="right"/>
    </xf>
    <xf numFmtId="0" fontId="8" fillId="3" borderId="0" xfId="0" applyFont="1" applyFill="1"/>
    <xf numFmtId="0" fontId="9" fillId="0" borderId="0" xfId="0" applyFont="1" applyAlignment="1">
      <alignment wrapText="1"/>
    </xf>
    <xf numFmtId="14" fontId="9" fillId="0" borderId="0" xfId="0" applyNumberFormat="1" applyFont="1"/>
    <xf numFmtId="1" fontId="9" fillId="0" borderId="0" xfId="0" applyNumberFormat="1" applyFont="1"/>
    <xf numFmtId="44" fontId="9" fillId="0" borderId="0" xfId="1" applyFont="1"/>
    <xf numFmtId="0" fontId="9" fillId="4" borderId="0" xfId="0" applyFont="1" applyFill="1"/>
    <xf numFmtId="0" fontId="9" fillId="4" borderId="0" xfId="0" applyFont="1" applyFill="1" applyAlignment="1">
      <alignment horizontal="right"/>
    </xf>
    <xf numFmtId="44" fontId="9" fillId="4" borderId="0" xfId="1" applyFont="1" applyFill="1"/>
    <xf numFmtId="164" fontId="9" fillId="4" borderId="0" xfId="0" applyNumberFormat="1" applyFont="1" applyFill="1"/>
    <xf numFmtId="0" fontId="8" fillId="4" borderId="0" xfId="0" applyFont="1" applyFill="1" applyAlignment="1">
      <alignment horizontal="left"/>
    </xf>
    <xf numFmtId="164" fontId="8" fillId="0" borderId="0" xfId="0" applyNumberFormat="1" applyFont="1"/>
    <xf numFmtId="9" fontId="8" fillId="0" borderId="0" xfId="2" applyFont="1"/>
    <xf numFmtId="44" fontId="8" fillId="0" borderId="0" xfId="1" applyFont="1"/>
    <xf numFmtId="0" fontId="12" fillId="0" borderId="0" xfId="0" applyFont="1"/>
    <xf numFmtId="0" fontId="10" fillId="0" borderId="0" xfId="0" applyFont="1" applyAlignment="1">
      <alignment wrapText="1"/>
    </xf>
    <xf numFmtId="166" fontId="0" fillId="0" borderId="0" xfId="1" applyNumberFormat="1" applyFont="1"/>
    <xf numFmtId="166" fontId="0" fillId="0" borderId="0" xfId="0" applyNumberFormat="1"/>
    <xf numFmtId="14" fontId="9" fillId="0" borderId="10" xfId="0" applyNumberFormat="1" applyFont="1" applyBorder="1"/>
    <xf numFmtId="0" fontId="8" fillId="0" borderId="10" xfId="0" applyFont="1" applyBorder="1"/>
    <xf numFmtId="1" fontId="10" fillId="0" borderId="10" xfId="0" applyNumberFormat="1" applyFont="1" applyBorder="1"/>
    <xf numFmtId="0" fontId="14" fillId="0" borderId="10" xfId="0" applyFont="1" applyBorder="1"/>
    <xf numFmtId="166" fontId="9" fillId="0" borderId="0" xfId="1" applyNumberFormat="1" applyFont="1"/>
    <xf numFmtId="166" fontId="10" fillId="0" borderId="10" xfId="1" applyNumberFormat="1" applyFont="1" applyBorder="1"/>
    <xf numFmtId="0" fontId="9" fillId="2" borderId="2" xfId="0" applyFont="1" applyFill="1" applyBorder="1" applyAlignment="1">
      <alignment wrapText="1"/>
    </xf>
    <xf numFmtId="44" fontId="10" fillId="2" borderId="3" xfId="1" applyFont="1" applyFill="1" applyBorder="1"/>
  </cellXfs>
  <cellStyles count="4">
    <cellStyle name="Komma" xfId="3" builtinId="3"/>
    <cellStyle name="Prozent" xfId="2" builtinId="5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Fahrzeug Einsparungspotential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Fuhrparkkostenrechner!$B$22</c:f>
              <c:strCache>
                <c:ptCount val="1"/>
                <c:pt idx="0">
                  <c:v>Fuhrpark gesamt: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Fuhrparkkostenrechner!$C$19:$I$21</c15:sqref>
                  </c15:fullRef>
                </c:ext>
              </c:extLst>
              <c:f>(Fuhrparkkostenrechner!$C$19:$D$21,Fuhrparkkostenrechner!$F$19:$F$21,Fuhrparkkostenrechner!$H$19:$H$21)</c:f>
              <c:multiLvlStrCache>
                <c:ptCount val="4"/>
                <c:lvl>
                  <c:pt idx="0">
                    <c:v>01.02.2021</c:v>
                  </c:pt>
                  <c:pt idx="1">
                    <c:v>01.02.2022</c:v>
                  </c:pt>
                  <c:pt idx="2">
                    <c:v>01.02.2023</c:v>
                  </c:pt>
                  <c:pt idx="3">
                    <c:v>01.02.2024</c:v>
                  </c:pt>
                </c:lvl>
                <c:lvl>
                  <c:pt idx="0">
                    <c:v>noch 
ohne Easykey</c:v>
                  </c:pt>
                  <c:pt idx="1">
                    <c:v>nach 1 Jahr
mit Easykey</c:v>
                  </c:pt>
                  <c:pt idx="2">
                    <c:v>nach 2 Jahre
mit Easykey</c:v>
                  </c:pt>
                  <c:pt idx="3">
                    <c:v>nach 3 Jahre
mit Easykey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Fuhrparkkostenrechner!$C$22:$I$22</c15:sqref>
                  </c15:fullRef>
                </c:ext>
              </c:extLst>
              <c:f>(Fuhrparkkostenrechner!$C$22:$D$22,Fuhrparkkostenrechner!$F$22,Fuhrparkkostenrechner!$H$22)</c:f>
              <c:numCache>
                <c:formatCode>0</c:formatCode>
                <c:ptCount val="4"/>
                <c:pt idx="0" formatCode="General">
                  <c:v>80</c:v>
                </c:pt>
                <c:pt idx="1">
                  <c:v>68</c:v>
                </c:pt>
                <c:pt idx="2">
                  <c:v>62</c:v>
                </c:pt>
                <c:pt idx="3">
                  <c:v>58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1EAF-41AF-84A5-54D34E26CA9B}"/>
            </c:ext>
          </c:extLst>
        </c:ser>
        <c:ser>
          <c:idx val="1"/>
          <c:order val="1"/>
          <c:tx>
            <c:strRef>
              <c:f>Fuhrparkkostenrechner!$B$23</c:f>
              <c:strCache>
                <c:ptCount val="1"/>
                <c:pt idx="0">
                  <c:v>Stapler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Fuhrparkkostenrechner!$C$19:$I$21</c15:sqref>
                  </c15:fullRef>
                </c:ext>
              </c:extLst>
              <c:f>(Fuhrparkkostenrechner!$C$19:$D$21,Fuhrparkkostenrechner!$F$19:$F$21,Fuhrparkkostenrechner!$H$19:$H$21)</c:f>
              <c:multiLvlStrCache>
                <c:ptCount val="4"/>
                <c:lvl>
                  <c:pt idx="0">
                    <c:v>01.02.2021</c:v>
                  </c:pt>
                  <c:pt idx="1">
                    <c:v>01.02.2022</c:v>
                  </c:pt>
                  <c:pt idx="2">
                    <c:v>01.02.2023</c:v>
                  </c:pt>
                  <c:pt idx="3">
                    <c:v>01.02.2024</c:v>
                  </c:pt>
                </c:lvl>
                <c:lvl>
                  <c:pt idx="0">
                    <c:v>noch 
ohne Easykey</c:v>
                  </c:pt>
                  <c:pt idx="1">
                    <c:v>nach 1 Jahr
mit Easykey</c:v>
                  </c:pt>
                  <c:pt idx="2">
                    <c:v>nach 2 Jahre
mit Easykey</c:v>
                  </c:pt>
                  <c:pt idx="3">
                    <c:v>nach 3 Jahre
mit Easykey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Fuhrparkkostenrechner!$C$23:$I$23</c15:sqref>
                  </c15:fullRef>
                </c:ext>
              </c:extLst>
              <c:f>(Fuhrparkkostenrechner!$C$23:$D$23,Fuhrparkkostenrechner!$F$23,Fuhrparkkostenrechner!$H$23)</c:f>
              <c:numCache>
                <c:formatCode>0</c:formatCode>
                <c:ptCount val="4"/>
                <c:pt idx="0" formatCode="General">
                  <c:v>65</c:v>
                </c:pt>
                <c:pt idx="1">
                  <c:v>55.25</c:v>
                </c:pt>
                <c:pt idx="2">
                  <c:v>50.830000000000005</c:v>
                </c:pt>
                <c:pt idx="3">
                  <c:v>48.449999999999996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AF-41AF-84A5-54D34E26CA9B}"/>
            </c:ext>
          </c:extLst>
        </c:ser>
        <c:ser>
          <c:idx val="2"/>
          <c:order val="2"/>
          <c:tx>
            <c:strRef>
              <c:f>Fuhrparkkostenrechner!$B$24</c:f>
              <c:strCache>
                <c:ptCount val="1"/>
                <c:pt idx="0">
                  <c:v>Lagertechnik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Fuhrparkkostenrechner!$C$19:$I$21</c15:sqref>
                  </c15:fullRef>
                </c:ext>
              </c:extLst>
              <c:f>(Fuhrparkkostenrechner!$C$19:$D$21,Fuhrparkkostenrechner!$F$19:$F$21,Fuhrparkkostenrechner!$H$19:$H$21)</c:f>
              <c:multiLvlStrCache>
                <c:ptCount val="4"/>
                <c:lvl>
                  <c:pt idx="0">
                    <c:v>01.02.2021</c:v>
                  </c:pt>
                  <c:pt idx="1">
                    <c:v>01.02.2022</c:v>
                  </c:pt>
                  <c:pt idx="2">
                    <c:v>01.02.2023</c:v>
                  </c:pt>
                  <c:pt idx="3">
                    <c:v>01.02.2024</c:v>
                  </c:pt>
                </c:lvl>
                <c:lvl>
                  <c:pt idx="0">
                    <c:v>noch 
ohne Easykey</c:v>
                  </c:pt>
                  <c:pt idx="1">
                    <c:v>nach 1 Jahr
mit Easykey</c:v>
                  </c:pt>
                  <c:pt idx="2">
                    <c:v>nach 2 Jahre
mit Easykey</c:v>
                  </c:pt>
                  <c:pt idx="3">
                    <c:v>nach 3 Jahre
mit Easykey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Fuhrparkkostenrechner!$C$24:$I$24</c15:sqref>
                  </c15:fullRef>
                </c:ext>
              </c:extLst>
              <c:f>(Fuhrparkkostenrechner!$C$24:$D$24,Fuhrparkkostenrechner!$F$24,Fuhrparkkostenrechner!$H$24)</c:f>
              <c:numCache>
                <c:formatCode>0</c:formatCode>
                <c:ptCount val="4"/>
                <c:pt idx="0" formatCode="General">
                  <c:v>15</c:v>
                </c:pt>
                <c:pt idx="1">
                  <c:v>12.75</c:v>
                </c:pt>
                <c:pt idx="2">
                  <c:v>11.475</c:v>
                </c:pt>
                <c:pt idx="3">
                  <c:v>10.45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AF-41AF-84A5-54D34E26CA9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32757103"/>
        <c:axId val="163687311"/>
        <c:extLst/>
      </c:lineChart>
      <c:catAx>
        <c:axId val="1732757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3687311"/>
        <c:crosses val="autoZero"/>
        <c:auto val="1"/>
        <c:lblAlgn val="ctr"/>
        <c:lblOffset val="100"/>
        <c:noMultiLvlLbl val="0"/>
      </c:catAx>
      <c:valAx>
        <c:axId val="16368731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73275710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35000"/>
                <a:lumOff val="6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Instandhaltungskosten</a:t>
            </a:r>
          </a:p>
          <a:p>
            <a:pPr>
              <a:defRPr/>
            </a:pPr>
            <a:r>
              <a:rPr lang="en-US"/>
              <a:t>Einsparungspotential</a:t>
            </a:r>
          </a:p>
        </c:rich>
      </c:tx>
      <c:layout>
        <c:manualLayout>
          <c:xMode val="edge"/>
          <c:yMode val="edge"/>
          <c:x val="0.25729777860607661"/>
          <c:y val="3.71660859465737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3"/>
          <c:tx>
            <c:strRef>
              <c:f>Fuhrparkkostenrechner!$B$25</c:f>
              <c:strCache>
                <c:ptCount val="1"/>
                <c:pt idx="0">
                  <c:v>Wartungskosten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Fuhrparkkostenrechner!$C$19:$I$21</c15:sqref>
                  </c15:fullRef>
                </c:ext>
              </c:extLst>
              <c:f>(Fuhrparkkostenrechner!$C$19:$D$21,Fuhrparkkostenrechner!$F$19:$F$21,Fuhrparkkostenrechner!$H$19:$H$21)</c:f>
              <c:multiLvlStrCache>
                <c:ptCount val="4"/>
                <c:lvl>
                  <c:pt idx="0">
                    <c:v>01.02.2021</c:v>
                  </c:pt>
                  <c:pt idx="1">
                    <c:v>01.02.2022</c:v>
                  </c:pt>
                  <c:pt idx="2">
                    <c:v>01.02.2023</c:v>
                  </c:pt>
                  <c:pt idx="3">
                    <c:v>01.02.2024</c:v>
                  </c:pt>
                </c:lvl>
                <c:lvl>
                  <c:pt idx="0">
                    <c:v>noch 
ohne Easykey</c:v>
                  </c:pt>
                  <c:pt idx="1">
                    <c:v>nach 1 Jahr
mit Easykey</c:v>
                  </c:pt>
                  <c:pt idx="2">
                    <c:v>nach 2 Jahre
mit Easykey</c:v>
                  </c:pt>
                  <c:pt idx="3">
                    <c:v>nach 3 Jahre
mit Easykey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Fuhrparkkostenrechner!$C$25:$I$25</c15:sqref>
                  </c15:fullRef>
                </c:ext>
              </c:extLst>
              <c:f>(Fuhrparkkostenrechner!$C$25:$D$25,Fuhrparkkostenrechner!$F$25,Fuhrparkkostenrechner!$H$25)</c:f>
              <c:numCache>
                <c:formatCode>_-* #,##0\ "€"_-;\-* #,##0\ "€"_-;_-* "-"??\ "€"_-;_-@_-</c:formatCode>
                <c:ptCount val="4"/>
                <c:pt idx="0">
                  <c:v>96400</c:v>
                </c:pt>
                <c:pt idx="1">
                  <c:v>81940</c:v>
                </c:pt>
                <c:pt idx="2">
                  <c:v>73746</c:v>
                </c:pt>
                <c:pt idx="3">
                  <c:v>70058.7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F-4203-B71A-1E5ADCB2D313}"/>
            </c:ext>
          </c:extLst>
        </c:ser>
        <c:ser>
          <c:idx val="4"/>
          <c:order val="4"/>
          <c:tx>
            <c:strRef>
              <c:f>Fuhrparkkostenrechner!$B$26</c:f>
              <c:strCache>
                <c:ptCount val="1"/>
                <c:pt idx="0">
                  <c:v>Reparaturkosten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Fuhrparkkostenrechner!$C$19:$I$21</c15:sqref>
                  </c15:fullRef>
                </c:ext>
              </c:extLst>
              <c:f>(Fuhrparkkostenrechner!$C$19:$D$21,Fuhrparkkostenrechner!$F$19:$F$21,Fuhrparkkostenrechner!$H$19:$H$21)</c:f>
              <c:multiLvlStrCache>
                <c:ptCount val="4"/>
                <c:lvl>
                  <c:pt idx="0">
                    <c:v>01.02.2021</c:v>
                  </c:pt>
                  <c:pt idx="1">
                    <c:v>01.02.2022</c:v>
                  </c:pt>
                  <c:pt idx="2">
                    <c:v>01.02.2023</c:v>
                  </c:pt>
                  <c:pt idx="3">
                    <c:v>01.02.2024</c:v>
                  </c:pt>
                </c:lvl>
                <c:lvl>
                  <c:pt idx="0">
                    <c:v>noch 
ohne Easykey</c:v>
                  </c:pt>
                  <c:pt idx="1">
                    <c:v>nach 1 Jahr
mit Easykey</c:v>
                  </c:pt>
                  <c:pt idx="2">
                    <c:v>nach 2 Jahre
mit Easykey</c:v>
                  </c:pt>
                  <c:pt idx="3">
                    <c:v>nach 3 Jahre
mit Easykey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Fuhrparkkostenrechner!$C$26:$I$26</c15:sqref>
                  </c15:fullRef>
                </c:ext>
              </c:extLst>
              <c:f>(Fuhrparkkostenrechner!$C$26:$D$26,Fuhrparkkostenrechner!$F$26,Fuhrparkkostenrechner!$H$26)</c:f>
              <c:numCache>
                <c:formatCode>_-* #,##0\ "€"_-;\-* #,##0\ "€"_-;_-* "-"??\ "€"_-;_-@_-</c:formatCode>
                <c:ptCount val="4"/>
                <c:pt idx="0">
                  <c:v>131000</c:v>
                </c:pt>
                <c:pt idx="1">
                  <c:v>65500</c:v>
                </c:pt>
                <c:pt idx="2">
                  <c:v>56330</c:v>
                </c:pt>
                <c:pt idx="3">
                  <c:v>49570.400000000001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F-4203-B71A-1E5ADCB2D31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65351615"/>
        <c:axId val="160250927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Fuhrparkkostenrechner!$B$22</c15:sqref>
                        </c15:formulaRef>
                      </c:ext>
                    </c:extLst>
                    <c:strCache>
                      <c:ptCount val="1"/>
                      <c:pt idx="0">
                        <c:v>Fuhrpark gesamt: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Fuhrparkkostenrechner!$C$22:$I$22</c15:sqref>
                        </c15:fullRef>
                        <c15:formulaRef>
                          <c15:sqref>(Fuhrparkkostenrechner!$C$22:$D$22,Fuhrparkkostenrechner!$F$22,Fuhrparkkostenrechner!$H$22)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 formatCode="General">
                        <c:v>80</c:v>
                      </c:pt>
                      <c:pt idx="1">
                        <c:v>68</c:v>
                      </c:pt>
                      <c:pt idx="2">
                        <c:v>62</c:v>
                      </c:pt>
                      <c:pt idx="3">
                        <c:v>58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6E0F-4203-B71A-1E5ADCB2D313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Fuhrparkkostenrechner!$B$23</c15:sqref>
                        </c15:formulaRef>
                      </c:ext>
                    </c:extLst>
                    <c:strCache>
                      <c:ptCount val="1"/>
                      <c:pt idx="0">
                        <c:v>Stapler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Fuhrparkkostenrechner!$C$23:$I$23</c15:sqref>
                        </c15:fullRef>
                        <c15:formulaRef>
                          <c15:sqref>(Fuhrparkkostenrechner!$C$23:$D$23,Fuhrparkkostenrechner!$F$23,Fuhrparkkostenrechner!$H$23)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 formatCode="General">
                        <c:v>65</c:v>
                      </c:pt>
                      <c:pt idx="1">
                        <c:v>55.25</c:v>
                      </c:pt>
                      <c:pt idx="2">
                        <c:v>50.830000000000005</c:v>
                      </c:pt>
                      <c:pt idx="3">
                        <c:v>48.449999999999996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6E0F-4203-B71A-1E5ADCB2D31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Fuhrparkkostenrechner!$B$24</c15:sqref>
                        </c15:formulaRef>
                      </c:ext>
                    </c:extLst>
                    <c:strCache>
                      <c:ptCount val="1"/>
                      <c:pt idx="0">
                        <c:v>Lagertechnik</c:v>
                      </c:pt>
                    </c:strCache>
                  </c:strRef>
                </c:tx>
                <c:spPr>
                  <a:solidFill>
                    <a:schemeClr val="accent3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Fuhrparkkostenrechner!$C$24:$I$24</c15:sqref>
                        </c15:fullRef>
                        <c15:formulaRef>
                          <c15:sqref>(Fuhrparkkostenrechner!$C$24:$D$24,Fuhrparkkostenrechner!$F$24,Fuhrparkkostenrechner!$H$24)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 formatCode="General">
                        <c:v>15</c:v>
                      </c:pt>
                      <c:pt idx="1">
                        <c:v>12.75</c:v>
                      </c:pt>
                      <c:pt idx="2">
                        <c:v>11.475</c:v>
                      </c:pt>
                      <c:pt idx="3">
                        <c:v>10.45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E0F-4203-B71A-1E5ADCB2D313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Fuhrparkkostenrechner!$B$27</c15:sqref>
                        </c15:formulaRef>
                      </c:ext>
                    </c:extLst>
                    <c:strCache>
                      <c:ptCount val="1"/>
                      <c:pt idx="0">
                        <c:v>Fuhrpark Anschaffungswert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Fuhrparkkostenrechner!$C$27:$I$27</c15:sqref>
                        </c15:fullRef>
                        <c15:formulaRef>
                          <c15:sqref>(Fuhrparkkostenrechner!$C$27:$D$27,Fuhrparkkostenrechner!$F$27,Fuhrparkkostenrechner!$H$27)</c15:sqref>
                        </c15:formulaRef>
                      </c:ext>
                    </c:extLst>
                    <c:numCache>
                      <c:formatCode>_-* #,##0\ "€"_-;\-* #,##0\ "€"_-;_-* "-"??\ "€"_-;_-@_-</c:formatCode>
                      <c:ptCount val="4"/>
                      <c:pt idx="0">
                        <c:v>2605000</c:v>
                      </c:pt>
                      <c:pt idx="1">
                        <c:v>2214250</c:v>
                      </c:pt>
                      <c:pt idx="2">
                        <c:v>2037110</c:v>
                      </c:pt>
                      <c:pt idx="3">
                        <c:v>1935254.5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E0F-4203-B71A-1E5ADCB2D31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Fuhrparkkostenrechner!$B$28</c15:sqref>
                        </c15:formulaRef>
                      </c:ext>
                    </c:extLst>
                    <c:strCache>
                      <c:ptCount val="1"/>
                      <c:pt idx="0">
                        <c:v>Unfälle pro Jahr</c:v>
                      </c:pt>
                    </c:strCache>
                  </c:strRef>
                </c:tx>
                <c:spPr>
                  <a:solidFill>
                    <a:schemeClr val="accent1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Fuhrparkkostenrechner!$C$28:$I$28</c15:sqref>
                        </c15:fullRef>
                        <c15:formulaRef>
                          <c15:sqref>(Fuhrparkkostenrechner!$C$28:$D$28,Fuhrparkkostenrechner!$F$28,Fuhrparkkostenrechner!$H$28)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 formatCode="General">
                        <c:v>240</c:v>
                      </c:pt>
                      <c:pt idx="1">
                        <c:v>120</c:v>
                      </c:pt>
                      <c:pt idx="2">
                        <c:v>103.2</c:v>
                      </c:pt>
                      <c:pt idx="3">
                        <c:v>90.816000000000003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E0F-4203-B71A-1E5ADCB2D313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Fuhrparkkostenrechner!$B$29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2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Fuhrparkkostenrechner!$C$29:$I$29</c15:sqref>
                        </c15:fullRef>
                        <c15:formulaRef>
                          <c15:sqref>(Fuhrparkkostenrechner!$C$29:$D$29,Fuhrparkkostenrechner!$F$29,Fuhrparkkostenrechner!$H$29)</c15:sqref>
                        </c15:formulaRef>
                      </c:ext>
                    </c:extLst>
                    <c:numCache>
                      <c:formatCode>General</c:formatCode>
                      <c:ptCount val="4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E0F-4203-B71A-1E5ADCB2D31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Fuhrparkkostenrechner!$B$30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Fuhrparkkostenrechner!$C$30:$I$30</c15:sqref>
                        </c15:fullRef>
                        <c15:formulaRef>
                          <c15:sqref>(Fuhrparkkostenrechner!$C$30:$D$30,Fuhrparkkostenrechner!$F$30,Fuhrparkkostenrechner!$H$30)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E0F-4203-B71A-1E5ADCB2D313}"/>
                  </c:ext>
                </c:extLst>
              </c15:ser>
            </c15:filteredBarSeries>
          </c:ext>
        </c:extLst>
      </c:barChart>
      <c:catAx>
        <c:axId val="1653516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0250927"/>
        <c:crosses val="autoZero"/>
        <c:auto val="1"/>
        <c:lblAlgn val="ctr"/>
        <c:lblOffset val="100"/>
        <c:noMultiLvlLbl val="0"/>
      </c:catAx>
      <c:valAx>
        <c:axId val="1602509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-* #,##0\ &quot;€&quot;_-;\-* #,##0\ &quot;€&quot;_-;_-* &quot;-&quot;??\ &quot;€&quot;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653516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Unfallsenkung pro Jahr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6"/>
          <c:order val="6"/>
          <c:tx>
            <c:strRef>
              <c:f>Fuhrparkkostenrechner!$B$28</c:f>
              <c:strCache>
                <c:ptCount val="1"/>
                <c:pt idx="0">
                  <c:v>Unfälle pro Jahr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extLst>
                <c:ext xmlns:c15="http://schemas.microsoft.com/office/drawing/2012/chart" uri="{02D57815-91ED-43cb-92C2-25804820EDAC}">
                  <c15:fullRef>
                    <c15:sqref>Fuhrparkkostenrechner!$C$19:$I$21</c15:sqref>
                  </c15:fullRef>
                </c:ext>
              </c:extLst>
              <c:f>(Fuhrparkkostenrechner!$C$19:$D$21,Fuhrparkkostenrechner!$F$19:$F$21,Fuhrparkkostenrechner!$H$19:$H$21)</c:f>
              <c:multiLvlStrCache>
                <c:ptCount val="4"/>
                <c:lvl>
                  <c:pt idx="0">
                    <c:v>01.02.2021</c:v>
                  </c:pt>
                  <c:pt idx="1">
                    <c:v>01.02.2022</c:v>
                  </c:pt>
                  <c:pt idx="2">
                    <c:v>01.02.2023</c:v>
                  </c:pt>
                  <c:pt idx="3">
                    <c:v>01.02.2024</c:v>
                  </c:pt>
                </c:lvl>
                <c:lvl>
                  <c:pt idx="0">
                    <c:v>noch 
ohne Easykey</c:v>
                  </c:pt>
                  <c:pt idx="1">
                    <c:v>nach 1 Jahr
mit Easykey</c:v>
                  </c:pt>
                  <c:pt idx="2">
                    <c:v>nach 2 Jahre
mit Easykey</c:v>
                  </c:pt>
                  <c:pt idx="3">
                    <c:v>nach 3 Jahre
mit Easykey</c:v>
                  </c:pt>
                </c:lvl>
              </c:multiLvlStrCache>
            </c:multiLvl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Fuhrparkkostenrechner!$C$28:$I$28</c15:sqref>
                  </c15:fullRef>
                </c:ext>
              </c:extLst>
              <c:f>(Fuhrparkkostenrechner!$C$28:$D$28,Fuhrparkkostenrechner!$F$28,Fuhrparkkostenrechner!$H$28)</c:f>
              <c:numCache>
                <c:formatCode>0</c:formatCode>
                <c:ptCount val="4"/>
                <c:pt idx="0" formatCode="General">
                  <c:v>240</c:v>
                </c:pt>
                <c:pt idx="1">
                  <c:v>120</c:v>
                </c:pt>
                <c:pt idx="2">
                  <c:v>103.2</c:v>
                </c:pt>
                <c:pt idx="3">
                  <c:v>90.816000000000003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11-424A-8800-4240507724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7754511"/>
        <c:axId val="192974683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Fuhrparkkostenrechner!$B$22</c15:sqref>
                        </c15:formulaRef>
                      </c:ext>
                    </c:extLst>
                    <c:strCache>
                      <c:ptCount val="1"/>
                      <c:pt idx="0">
                        <c:v>Fuhrpark gesamt: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uri="{02D57815-91ED-43cb-92C2-25804820EDAC}">
                        <c15:fullRef>
                          <c15:sqref>Fuhrparkkostenrechner!$C$22:$I$22</c15:sqref>
                        </c15:fullRef>
                        <c15:formulaRef>
                          <c15:sqref>(Fuhrparkkostenrechner!$C$22:$D$22,Fuhrparkkostenrechner!$F$22,Fuhrparkkostenrechner!$H$22)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 formatCode="General">
                        <c:v>80</c:v>
                      </c:pt>
                      <c:pt idx="1">
                        <c:v>68</c:v>
                      </c:pt>
                      <c:pt idx="2">
                        <c:v>62</c:v>
                      </c:pt>
                      <c:pt idx="3">
                        <c:v>58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1D11-424A-8800-424050772419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Fuhrparkkostenrechner!$B$23</c15:sqref>
                        </c15:formulaRef>
                      </c:ext>
                    </c:extLst>
                    <c:strCache>
                      <c:ptCount val="1"/>
                      <c:pt idx="0">
                        <c:v>Stapler</c:v>
                      </c:pt>
                    </c:strCache>
                  </c:strRef>
                </c:tx>
                <c:spPr>
                  <a:ln w="31750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Fuhrparkkostenrechner!$C$23:$I$23</c15:sqref>
                        </c15:fullRef>
                        <c15:formulaRef>
                          <c15:sqref>(Fuhrparkkostenrechner!$C$23:$D$23,Fuhrparkkostenrechner!$F$23,Fuhrparkkostenrechner!$H$23)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 formatCode="General">
                        <c:v>65</c:v>
                      </c:pt>
                      <c:pt idx="1">
                        <c:v>55.25</c:v>
                      </c:pt>
                      <c:pt idx="2">
                        <c:v>50.830000000000005</c:v>
                      </c:pt>
                      <c:pt idx="3">
                        <c:v>48.449999999999996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D11-424A-8800-424050772419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Fuhrparkkostenrechner!$B$24</c15:sqref>
                        </c15:formulaRef>
                      </c:ext>
                    </c:extLst>
                    <c:strCache>
                      <c:ptCount val="1"/>
                      <c:pt idx="0">
                        <c:v>Lagertechnik</c:v>
                      </c:pt>
                    </c:strCache>
                  </c:strRef>
                </c:tx>
                <c:spPr>
                  <a:ln w="31750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Fuhrparkkostenrechner!$C$24:$I$24</c15:sqref>
                        </c15:fullRef>
                        <c15:formulaRef>
                          <c15:sqref>(Fuhrparkkostenrechner!$C$24:$D$24,Fuhrparkkostenrechner!$F$24,Fuhrparkkostenrechner!$H$24)</c15:sqref>
                        </c15:formulaRef>
                      </c:ext>
                    </c:extLst>
                    <c:numCache>
                      <c:formatCode>0</c:formatCode>
                      <c:ptCount val="4"/>
                      <c:pt idx="0" formatCode="General">
                        <c:v>15</c:v>
                      </c:pt>
                      <c:pt idx="1">
                        <c:v>12.75</c:v>
                      </c:pt>
                      <c:pt idx="2">
                        <c:v>11.475</c:v>
                      </c:pt>
                      <c:pt idx="3">
                        <c:v>10.45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1D11-424A-8800-42405077241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Fuhrparkkostenrechner!$B$25</c15:sqref>
                        </c15:formulaRef>
                      </c:ext>
                    </c:extLst>
                    <c:strCache>
                      <c:ptCount val="1"/>
                      <c:pt idx="0">
                        <c:v>Wartungskosten</c:v>
                      </c:pt>
                    </c:strCache>
                  </c:strRef>
                </c:tx>
                <c:spPr>
                  <a:ln w="31750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Fuhrparkkostenrechner!$C$25:$I$25</c15:sqref>
                        </c15:fullRef>
                        <c15:formulaRef>
                          <c15:sqref>(Fuhrparkkostenrechner!$C$25:$D$25,Fuhrparkkostenrechner!$F$25,Fuhrparkkostenrechner!$H$25)</c15:sqref>
                        </c15:formulaRef>
                      </c:ext>
                    </c:extLst>
                    <c:numCache>
                      <c:formatCode>_-* #,##0\ "€"_-;\-* #,##0\ "€"_-;_-* "-"??\ "€"_-;_-@_-</c:formatCode>
                      <c:ptCount val="4"/>
                      <c:pt idx="0">
                        <c:v>96400</c:v>
                      </c:pt>
                      <c:pt idx="1">
                        <c:v>81940</c:v>
                      </c:pt>
                      <c:pt idx="2">
                        <c:v>73746</c:v>
                      </c:pt>
                      <c:pt idx="3">
                        <c:v>70058.7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D11-424A-8800-424050772419}"/>
                  </c:ext>
                </c:extLst>
              </c15:ser>
            </c15:filteredLineSeries>
            <c15:filteredLine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Fuhrparkkostenrechner!$B$26</c15:sqref>
                        </c15:formulaRef>
                      </c:ext>
                    </c:extLst>
                    <c:strCache>
                      <c:ptCount val="1"/>
                      <c:pt idx="0">
                        <c:v>Reparaturkosten</c:v>
                      </c:pt>
                    </c:strCache>
                  </c:strRef>
                </c:tx>
                <c:spPr>
                  <a:ln w="31750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Fuhrparkkostenrechner!$C$26:$I$26</c15:sqref>
                        </c15:fullRef>
                        <c15:formulaRef>
                          <c15:sqref>(Fuhrparkkostenrechner!$C$26:$D$26,Fuhrparkkostenrechner!$F$26,Fuhrparkkostenrechner!$H$26)</c15:sqref>
                        </c15:formulaRef>
                      </c:ext>
                    </c:extLst>
                    <c:numCache>
                      <c:formatCode>_-* #,##0\ "€"_-;\-* #,##0\ "€"_-;_-* "-"??\ "€"_-;_-@_-</c:formatCode>
                      <c:ptCount val="4"/>
                      <c:pt idx="0">
                        <c:v>131000</c:v>
                      </c:pt>
                      <c:pt idx="1">
                        <c:v>65500</c:v>
                      </c:pt>
                      <c:pt idx="2">
                        <c:v>56330</c:v>
                      </c:pt>
                      <c:pt idx="3">
                        <c:v>49570.400000000001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1D11-424A-8800-424050772419}"/>
                  </c:ext>
                </c:extLst>
              </c15:ser>
            </c15:filteredLineSeries>
            <c15:filteredLine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Fuhrparkkostenrechner!$B$27</c15:sqref>
                        </c15:formulaRef>
                      </c:ext>
                    </c:extLst>
                    <c:strCache>
                      <c:ptCount val="1"/>
                      <c:pt idx="0">
                        <c:v>Fuhrpark Anschaffungswert</c:v>
                      </c:pt>
                    </c:strCache>
                  </c:strRef>
                </c:tx>
                <c:spPr>
                  <a:ln w="31750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lt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de-DE"/>
                    </a:p>
                  </c:txPr>
                  <c:dLblPos val="ctr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dk1">
                                <a:lumMod val="50000"/>
                                <a:lumOff val="50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multiLvlStrRef>
                    <c:extLst>
                      <c:ext xmlns:c15="http://schemas.microsoft.com/office/drawing/2012/chart" uri="{02D57815-91ED-43cb-92C2-25804820EDAC}">
                        <c15:fullRef>
                          <c15:sqref>Fuhrparkkostenrechner!$C$19:$I$21</c15:sqref>
                        </c15:fullRef>
                        <c15:formulaRef>
                          <c15:sqref>(Fuhrparkkostenrechner!$C$19:$D$21,Fuhrparkkostenrechner!$F$19:$F$21,Fuhrparkkostenrechner!$H$19:$H$21)</c15:sqref>
                        </c15:formulaRef>
                      </c:ext>
                    </c:extLst>
                    <c:multiLvlStrCache>
                      <c:ptCount val="4"/>
                      <c:lvl>
                        <c:pt idx="0">
                          <c:v>01.02.2021</c:v>
                        </c:pt>
                        <c:pt idx="1">
                          <c:v>01.02.2022</c:v>
                        </c:pt>
                        <c:pt idx="2">
                          <c:v>01.02.2023</c:v>
                        </c:pt>
                        <c:pt idx="3">
                          <c:v>01.02.2024</c:v>
                        </c:pt>
                      </c:lvl>
                      <c:lvl>
                        <c:pt idx="0">
                          <c:v>noch 
ohne Easykey</c:v>
                        </c:pt>
                        <c:pt idx="1">
                          <c:v>nach 1 Jahr
mit Easykey</c:v>
                        </c:pt>
                        <c:pt idx="2">
                          <c:v>nach 2 Jahre
mit Easykey</c:v>
                        </c:pt>
                        <c:pt idx="3">
                          <c:v>nach 3 Jahre
mit Easykey</c:v>
                        </c:pt>
                      </c:lvl>
                    </c:multiLvlStrCache>
                  </c:multiLvl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Fuhrparkkostenrechner!$C$27:$I$27</c15:sqref>
                        </c15:fullRef>
                        <c15:formulaRef>
                          <c15:sqref>(Fuhrparkkostenrechner!$C$27:$D$27,Fuhrparkkostenrechner!$F$27,Fuhrparkkostenrechner!$H$27)</c15:sqref>
                        </c15:formulaRef>
                      </c:ext>
                    </c:extLst>
                    <c:numCache>
                      <c:formatCode>_-* #,##0\ "€"_-;\-* #,##0\ "€"_-;_-* "-"??\ "€"_-;_-@_-</c:formatCode>
                      <c:ptCount val="4"/>
                      <c:pt idx="0">
                        <c:v>2605000</c:v>
                      </c:pt>
                      <c:pt idx="1">
                        <c:v>2214250</c:v>
                      </c:pt>
                      <c:pt idx="2">
                        <c:v>2037110</c:v>
                      </c:pt>
                      <c:pt idx="3">
                        <c:v>1935254.5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D11-424A-8800-424050772419}"/>
                  </c:ext>
                </c:extLst>
              </c15:ser>
            </c15:filteredLineSeries>
          </c:ext>
        </c:extLst>
      </c:lineChart>
      <c:catAx>
        <c:axId val="107754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929746831"/>
        <c:crosses val="autoZero"/>
        <c:auto val="1"/>
        <c:lblAlgn val="ctr"/>
        <c:lblOffset val="100"/>
        <c:noMultiLvlLbl val="0"/>
      </c:catAx>
      <c:valAx>
        <c:axId val="1929746831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077545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1</xdr:col>
      <xdr:colOff>563880</xdr:colOff>
      <xdr:row>36</xdr:row>
      <xdr:rowOff>66675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5F1F68F5-F6C1-415F-B12F-21CC9A29E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967741</xdr:colOff>
      <xdr:row>21</xdr:row>
      <xdr:rowOff>158114</xdr:rowOff>
    </xdr:from>
    <xdr:to>
      <xdr:col>5</xdr:col>
      <xdr:colOff>1428750</xdr:colOff>
      <xdr:row>36</xdr:row>
      <xdr:rowOff>34289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65E9C4E-2616-45C1-A81A-A8D51A9699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37</xdr:row>
      <xdr:rowOff>0</xdr:rowOff>
    </xdr:from>
    <xdr:to>
      <xdr:col>1</xdr:col>
      <xdr:colOff>542925</xdr:colOff>
      <xdr:row>49</xdr:row>
      <xdr:rowOff>161925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3DC8E59F-5AFD-480A-9562-1AD22630A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670E8-87F8-4AF7-BF0C-C72ABDED4F53}">
  <sheetPr>
    <pageSetUpPr fitToPage="1"/>
  </sheetPr>
  <dimension ref="A1:F34"/>
  <sheetViews>
    <sheetView tabSelected="1" workbookViewId="0">
      <selection activeCell="F14" sqref="F14"/>
    </sheetView>
  </sheetViews>
  <sheetFormatPr baseColWidth="10" defaultColWidth="11.5546875" defaultRowHeight="13.8" x14ac:dyDescent="0.25"/>
  <cols>
    <col min="1" max="1" width="64.33203125" style="37" customWidth="1"/>
    <col min="2" max="2" width="17.6640625" style="37" customWidth="1"/>
    <col min="3" max="3" width="20.88671875" style="37" customWidth="1"/>
    <col min="4" max="4" width="20.6640625" style="37" customWidth="1"/>
    <col min="5" max="5" width="20.109375" style="37" customWidth="1"/>
    <col min="6" max="6" width="21.5546875" style="37" customWidth="1"/>
    <col min="7" max="16384" width="11.5546875" style="37"/>
  </cols>
  <sheetData>
    <row r="1" spans="1:6" ht="27.6" x14ac:dyDescent="0.45">
      <c r="A1" s="58" t="s">
        <v>7</v>
      </c>
    </row>
    <row r="2" spans="1:6" ht="28.2" thickBot="1" x14ac:dyDescent="0.3">
      <c r="A2" s="38" t="s">
        <v>9</v>
      </c>
      <c r="B2" s="39"/>
      <c r="D2" s="40" t="s">
        <v>43</v>
      </c>
    </row>
    <row r="3" spans="1:6" ht="14.4" thickBot="1" x14ac:dyDescent="0.3">
      <c r="A3" s="38" t="s">
        <v>11</v>
      </c>
      <c r="B3" s="41">
        <v>65</v>
      </c>
      <c r="C3" s="42"/>
      <c r="D3" s="43">
        <v>38000</v>
      </c>
    </row>
    <row r="4" spans="1:6" ht="14.4" thickBot="1" x14ac:dyDescent="0.3">
      <c r="A4" s="39" t="s">
        <v>12</v>
      </c>
      <c r="B4" s="41">
        <v>15</v>
      </c>
      <c r="C4" s="42"/>
      <c r="D4" s="43">
        <v>9000</v>
      </c>
    </row>
    <row r="5" spans="1:6" ht="14.4" thickBot="1" x14ac:dyDescent="0.3">
      <c r="A5" s="38"/>
      <c r="B5" s="39"/>
    </row>
    <row r="6" spans="1:6" ht="14.4" thickBot="1" x14ac:dyDescent="0.3">
      <c r="A6" s="39" t="s">
        <v>36</v>
      </c>
      <c r="B6" s="44">
        <v>1000</v>
      </c>
    </row>
    <row r="7" spans="1:6" s="45" customFormat="1" ht="14.4" thickBot="1" x14ac:dyDescent="0.3"/>
    <row r="8" spans="1:6" ht="41.4" x14ac:dyDescent="0.25">
      <c r="A8" s="38"/>
      <c r="B8" s="59" t="s">
        <v>46</v>
      </c>
      <c r="C8" s="46" t="s">
        <v>47</v>
      </c>
      <c r="D8" s="46" t="s">
        <v>48</v>
      </c>
      <c r="E8" s="46" t="s">
        <v>49</v>
      </c>
      <c r="F8" s="68" t="s">
        <v>51</v>
      </c>
    </row>
    <row r="9" spans="1:6" x14ac:dyDescent="0.25">
      <c r="A9" s="38"/>
      <c r="B9" s="47">
        <f ca="1">TODAY()</f>
        <v>44228</v>
      </c>
      <c r="C9" s="47">
        <f ca="1">Fuhrparkkostenrechner!E20</f>
        <v>44593</v>
      </c>
      <c r="D9" s="47">
        <f ca="1">C9+365</f>
        <v>44958</v>
      </c>
      <c r="E9" s="47">
        <f ca="1">D9+365</f>
        <v>45323</v>
      </c>
      <c r="F9" s="62">
        <f ca="1">E9</f>
        <v>45323</v>
      </c>
    </row>
    <row r="10" spans="1:6" x14ac:dyDescent="0.25">
      <c r="A10" s="38"/>
      <c r="F10" s="63"/>
    </row>
    <row r="11" spans="1:6" x14ac:dyDescent="0.25">
      <c r="A11" s="38" t="s">
        <v>39</v>
      </c>
      <c r="B11" s="38">
        <f>Fuhrparkkostenrechner!C22</f>
        <v>80</v>
      </c>
      <c r="C11" s="48">
        <f>ROUND(Fuhrparkkostenrechner!D22,0)</f>
        <v>68</v>
      </c>
      <c r="D11" s="48">
        <f>ROUND(Fuhrparkkostenrechner!F22,0)</f>
        <v>62</v>
      </c>
      <c r="E11" s="48">
        <f>ROUND(Fuhrparkkostenrechner!H22,0)</f>
        <v>58</v>
      </c>
      <c r="F11" s="64">
        <f>ROUND(Fuhrparkkostenrechner!I22,0)</f>
        <v>22</v>
      </c>
    </row>
    <row r="12" spans="1:6" x14ac:dyDescent="0.25">
      <c r="A12" s="38" t="s">
        <v>10</v>
      </c>
      <c r="B12" s="38">
        <f>B3</f>
        <v>65</v>
      </c>
      <c r="C12" s="48">
        <f>ROUND(Fuhrparkkostenrechner!D23,0)</f>
        <v>55</v>
      </c>
      <c r="D12" s="48">
        <f>ROUND(Fuhrparkkostenrechner!F23,0)</f>
        <v>51</v>
      </c>
      <c r="E12" s="48">
        <f>ROUND(Fuhrparkkostenrechner!H23,0)</f>
        <v>48</v>
      </c>
      <c r="F12" s="64">
        <f>ROUND(Fuhrparkkostenrechner!I23,0)</f>
        <v>17</v>
      </c>
    </row>
    <row r="13" spans="1:6" x14ac:dyDescent="0.25">
      <c r="A13" s="38" t="s">
        <v>14</v>
      </c>
      <c r="B13" s="38">
        <f>B4</f>
        <v>15</v>
      </c>
      <c r="C13" s="48">
        <f>ROUND(Fuhrparkkostenrechner!D24,0)</f>
        <v>13</v>
      </c>
      <c r="D13" s="48">
        <f>ROUND(Fuhrparkkostenrechner!F24,0)</f>
        <v>11</v>
      </c>
      <c r="E13" s="48">
        <f>ROUND(Fuhrparkkostenrechner!H24,0)</f>
        <v>10</v>
      </c>
      <c r="F13" s="64">
        <f>ROUND(Fuhrparkkostenrechner!I24,0)</f>
        <v>5</v>
      </c>
    </row>
    <row r="14" spans="1:6" x14ac:dyDescent="0.25">
      <c r="A14" s="38" t="s">
        <v>1</v>
      </c>
      <c r="B14" s="66">
        <f>Fuhrparkkostenrechner!C25</f>
        <v>96400</v>
      </c>
      <c r="C14" s="66">
        <f>Fuhrparkkostenrechner!D25</f>
        <v>81940</v>
      </c>
      <c r="D14" s="66">
        <f>Fuhrparkkostenrechner!F25</f>
        <v>73746</v>
      </c>
      <c r="E14" s="66">
        <f>Fuhrparkkostenrechner!H25</f>
        <v>70058.7</v>
      </c>
      <c r="F14" s="67">
        <f>Fuhrparkkostenrechner!I25</f>
        <v>26341.300000000003</v>
      </c>
    </row>
    <row r="15" spans="1:6" x14ac:dyDescent="0.25">
      <c r="A15" s="38" t="s">
        <v>2</v>
      </c>
      <c r="B15" s="66">
        <f>Fuhrparkkostenrechner!C26</f>
        <v>131000</v>
      </c>
      <c r="C15" s="66">
        <f>Fuhrparkkostenrechner!D26</f>
        <v>65500</v>
      </c>
      <c r="D15" s="66">
        <f>Fuhrparkkostenrechner!F26</f>
        <v>56330</v>
      </c>
      <c r="E15" s="66">
        <f>Fuhrparkkostenrechner!H26</f>
        <v>49570.400000000001</v>
      </c>
      <c r="F15" s="67">
        <f>Fuhrparkkostenrechner!I26</f>
        <v>81429.600000000006</v>
      </c>
    </row>
    <row r="16" spans="1:6" x14ac:dyDescent="0.25">
      <c r="A16" s="38" t="s">
        <v>44</v>
      </c>
      <c r="B16" s="66"/>
      <c r="C16" s="66">
        <f>Fuhrparkkostenrechner!D27</f>
        <v>2214250</v>
      </c>
      <c r="D16" s="66">
        <f>Fuhrparkkostenrechner!F27</f>
        <v>2037110</v>
      </c>
      <c r="E16" s="66">
        <f>Fuhrparkkostenrechner!H27</f>
        <v>1935254.5</v>
      </c>
      <c r="F16" s="67">
        <f>Fuhrparkkostenrechner!I27</f>
        <v>669745.5</v>
      </c>
    </row>
    <row r="17" spans="1:6" x14ac:dyDescent="0.25">
      <c r="A17" s="38" t="s">
        <v>26</v>
      </c>
      <c r="B17" s="38">
        <f>Fuhrparkkostenrechner!C28</f>
        <v>240</v>
      </c>
      <c r="C17" s="48">
        <f>Fuhrparkkostenrechner!D28</f>
        <v>120</v>
      </c>
      <c r="D17" s="48">
        <f>Fuhrparkkostenrechner!F28</f>
        <v>103.2</v>
      </c>
      <c r="E17" s="48">
        <f>Fuhrparkkostenrechner!H28</f>
        <v>90.816000000000003</v>
      </c>
      <c r="F17" s="64">
        <f>Fuhrparkkostenrechner!I28</f>
        <v>149.18400000000003</v>
      </c>
    </row>
    <row r="18" spans="1:6" x14ac:dyDescent="0.25">
      <c r="A18" s="38"/>
      <c r="F18" s="65"/>
    </row>
    <row r="19" spans="1:6" ht="14.4" thickBot="1" x14ac:dyDescent="0.3">
      <c r="A19" s="50"/>
      <c r="B19" s="51" t="s">
        <v>50</v>
      </c>
      <c r="C19" s="52">
        <f>SUM(C14:C16)</f>
        <v>2361690</v>
      </c>
      <c r="D19" s="52">
        <f>SUM(D14:D16)</f>
        <v>2167186</v>
      </c>
      <c r="E19" s="52">
        <f>SUM(E14:E16)</f>
        <v>2054883.6</v>
      </c>
      <c r="F19" s="69">
        <f>SUM(F14:F16)</f>
        <v>777516.4</v>
      </c>
    </row>
    <row r="20" spans="1:6" x14ac:dyDescent="0.25">
      <c r="A20" s="38"/>
    </row>
    <row r="21" spans="1:6" x14ac:dyDescent="0.25">
      <c r="A21" s="50" t="s">
        <v>45</v>
      </c>
      <c r="B21" s="53">
        <f>Fuhrparkkostenrechner!C34</f>
        <v>136.66854326443033</v>
      </c>
      <c r="C21" s="54" t="s">
        <v>34</v>
      </c>
    </row>
    <row r="22" spans="1:6" x14ac:dyDescent="0.25">
      <c r="A22" s="38"/>
      <c r="B22" s="55"/>
    </row>
    <row r="23" spans="1:6" x14ac:dyDescent="0.25">
      <c r="A23" s="38"/>
      <c r="B23" s="56"/>
    </row>
    <row r="24" spans="1:6" x14ac:dyDescent="0.25">
      <c r="A24" s="38"/>
      <c r="B24" s="55"/>
    </row>
    <row r="25" spans="1:6" x14ac:dyDescent="0.25">
      <c r="A25" s="38"/>
      <c r="B25" s="55"/>
    </row>
    <row r="26" spans="1:6" x14ac:dyDescent="0.25">
      <c r="A26" s="38"/>
      <c r="D26" s="38"/>
    </row>
    <row r="27" spans="1:6" x14ac:dyDescent="0.25">
      <c r="A27" s="38"/>
      <c r="B27" s="38"/>
    </row>
    <row r="28" spans="1:6" x14ac:dyDescent="0.25">
      <c r="A28" s="38"/>
      <c r="B28" s="47"/>
      <c r="D28" s="47"/>
    </row>
    <row r="29" spans="1:6" x14ac:dyDescent="0.25">
      <c r="A29" s="38"/>
      <c r="B29" s="47"/>
      <c r="D29" s="47"/>
    </row>
    <row r="32" spans="1:6" x14ac:dyDescent="0.25">
      <c r="A32" s="57"/>
      <c r="D32" s="49"/>
    </row>
    <row r="33" spans="1:4" x14ac:dyDescent="0.25">
      <c r="A33" s="57"/>
      <c r="D33" s="49"/>
    </row>
    <row r="34" spans="1:4" x14ac:dyDescent="0.25">
      <c r="D34" s="48"/>
    </row>
  </sheetData>
  <pageMargins left="0.7" right="0.7" top="0.78740157499999996" bottom="0.78740157499999996" header="0.3" footer="0.3"/>
  <pageSetup paperSize="9" scale="57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F58A-8CB4-4338-AE27-2D544D6A6A7D}">
  <dimension ref="B2:I49"/>
  <sheetViews>
    <sheetView topLeftCell="A4" workbookViewId="0">
      <selection activeCell="C25" sqref="C25:I27"/>
    </sheetView>
  </sheetViews>
  <sheetFormatPr baseColWidth="10" defaultRowHeight="14.4" x14ac:dyDescent="0.3"/>
  <cols>
    <col min="2" max="2" width="54.88671875" customWidth="1"/>
    <col min="3" max="3" width="18.33203125" bestFit="1" customWidth="1"/>
    <col min="4" max="4" width="14.5546875" customWidth="1"/>
    <col min="5" max="5" width="18.33203125" customWidth="1"/>
    <col min="6" max="6" width="16.109375" customWidth="1"/>
    <col min="7" max="7" width="18.33203125" customWidth="1"/>
    <col min="8" max="8" width="15.109375" customWidth="1"/>
    <col min="9" max="9" width="13" bestFit="1" customWidth="1"/>
  </cols>
  <sheetData>
    <row r="2" spans="2:8" ht="25.8" x14ac:dyDescent="0.5">
      <c r="B2" s="9" t="s">
        <v>7</v>
      </c>
    </row>
    <row r="5" spans="2:8" x14ac:dyDescent="0.3">
      <c r="B5" s="7" t="s">
        <v>8</v>
      </c>
    </row>
    <row r="6" spans="2:8" x14ac:dyDescent="0.3">
      <c r="B6" s="7"/>
    </row>
    <row r="7" spans="2:8" ht="15" thickBot="1" x14ac:dyDescent="0.35">
      <c r="B7" s="7" t="s">
        <v>9</v>
      </c>
      <c r="C7" s="21">
        <f>C8+C9</f>
        <v>80</v>
      </c>
      <c r="G7" s="7" t="s">
        <v>13</v>
      </c>
      <c r="H7" s="24"/>
    </row>
    <row r="8" spans="2:8" ht="15" thickBot="1" x14ac:dyDescent="0.35">
      <c r="B8" s="7" t="s">
        <v>11</v>
      </c>
      <c r="C8" s="15">
        <f>Kundenansicht!B3</f>
        <v>65</v>
      </c>
      <c r="G8" s="12">
        <f>Kundenansicht!D3</f>
        <v>38000</v>
      </c>
      <c r="H8" s="25"/>
    </row>
    <row r="9" spans="2:8" ht="15" thickBot="1" x14ac:dyDescent="0.35">
      <c r="B9" s="7" t="s">
        <v>12</v>
      </c>
      <c r="C9" s="15">
        <f>Kundenansicht!B4</f>
        <v>15</v>
      </c>
      <c r="G9" s="12">
        <f>Kundenansicht!D4</f>
        <v>9000</v>
      </c>
      <c r="H9" s="25"/>
    </row>
    <row r="10" spans="2:8" ht="15" thickBot="1" x14ac:dyDescent="0.35">
      <c r="B10" s="7"/>
      <c r="C10" s="22"/>
      <c r="F10" s="23"/>
      <c r="H10" s="25"/>
    </row>
    <row r="11" spans="2:8" ht="15" thickBot="1" x14ac:dyDescent="0.35">
      <c r="B11" s="7" t="s">
        <v>36</v>
      </c>
      <c r="C11" s="36">
        <f>Kundenansicht!B6</f>
        <v>1000</v>
      </c>
      <c r="F11" s="23"/>
      <c r="H11" s="25"/>
    </row>
    <row r="12" spans="2:8" x14ac:dyDescent="0.3">
      <c r="B12" s="7"/>
      <c r="C12" s="21"/>
      <c r="F12" s="23"/>
      <c r="H12" s="25"/>
    </row>
    <row r="13" spans="2:8" ht="15" hidden="1" thickBot="1" x14ac:dyDescent="0.35">
      <c r="B13" s="7"/>
      <c r="C13" s="34"/>
      <c r="D13" s="19"/>
      <c r="F13" s="1"/>
    </row>
    <row r="14" spans="2:8" ht="15" hidden="1" thickBot="1" x14ac:dyDescent="0.35">
      <c r="B14" s="7" t="s">
        <v>28</v>
      </c>
      <c r="C14" s="14">
        <f>(1.16*C11*C8)+(1.4*C11*C9)</f>
        <v>96400</v>
      </c>
      <c r="F14" s="18"/>
      <c r="G14" s="20"/>
    </row>
    <row r="15" spans="2:8" ht="15" hidden="1" thickBot="1" x14ac:dyDescent="0.35">
      <c r="B15" s="7" t="s">
        <v>29</v>
      </c>
      <c r="C15" s="13">
        <f>(1.6*C11*C8)+(1.8*C11*C9)</f>
        <v>131000</v>
      </c>
      <c r="F15" s="18"/>
      <c r="G15" s="20"/>
    </row>
    <row r="16" spans="2:8" hidden="1" x14ac:dyDescent="0.3"/>
    <row r="17" spans="2:9" x14ac:dyDescent="0.3">
      <c r="B17" s="7"/>
      <c r="C17" s="19"/>
    </row>
    <row r="18" spans="2:9" x14ac:dyDescent="0.3">
      <c r="B18" s="7"/>
      <c r="C18" s="7" t="s">
        <v>35</v>
      </c>
      <c r="E18" s="7" t="s">
        <v>37</v>
      </c>
      <c r="G18" s="7" t="s">
        <v>37</v>
      </c>
      <c r="I18" s="7" t="s">
        <v>37</v>
      </c>
    </row>
    <row r="19" spans="2:9" ht="43.2" x14ac:dyDescent="0.3">
      <c r="B19" s="7"/>
      <c r="C19" s="35" t="s">
        <v>38</v>
      </c>
      <c r="D19" s="29" t="s">
        <v>30</v>
      </c>
      <c r="E19" s="30" t="s">
        <v>30</v>
      </c>
      <c r="F19" s="29" t="s">
        <v>32</v>
      </c>
      <c r="G19" s="28" t="s">
        <v>31</v>
      </c>
      <c r="H19" s="29" t="s">
        <v>42</v>
      </c>
      <c r="I19" s="28" t="s">
        <v>41</v>
      </c>
    </row>
    <row r="20" spans="2:9" x14ac:dyDescent="0.3">
      <c r="B20" s="7"/>
      <c r="C20" s="11">
        <f ca="1">TODAY()</f>
        <v>44228</v>
      </c>
      <c r="D20" s="11">
        <f ca="1">C20+365</f>
        <v>44593</v>
      </c>
      <c r="E20" s="11">
        <f ca="1">D20</f>
        <v>44593</v>
      </c>
      <c r="F20" s="11">
        <f ca="1">D20+365</f>
        <v>44958</v>
      </c>
      <c r="G20" s="11">
        <f ca="1">E20+365</f>
        <v>44958</v>
      </c>
      <c r="H20" s="11">
        <f ca="1">F20+365</f>
        <v>45323</v>
      </c>
      <c r="I20" s="11">
        <f ca="1">G20+365</f>
        <v>45323</v>
      </c>
    </row>
    <row r="21" spans="2:9" x14ac:dyDescent="0.3">
      <c r="B21" s="7"/>
    </row>
    <row r="22" spans="2:9" x14ac:dyDescent="0.3">
      <c r="B22" s="7" t="s">
        <v>39</v>
      </c>
      <c r="C22">
        <f>C7</f>
        <v>80</v>
      </c>
      <c r="D22" s="3">
        <f>D23+D24</f>
        <v>68</v>
      </c>
      <c r="E22" s="3">
        <f>ROUND(C22,0)-ROUND(D22,0)</f>
        <v>12</v>
      </c>
      <c r="F22" s="3">
        <f>ROUND(F23,0)+ROUND(F24,0)</f>
        <v>62</v>
      </c>
      <c r="G22" s="3">
        <f>C22-F22</f>
        <v>18</v>
      </c>
      <c r="H22" s="3">
        <f>ROUND(H23,0)+ROUND(H24,0)</f>
        <v>58</v>
      </c>
      <c r="I22" s="3">
        <f>C22-H22</f>
        <v>22</v>
      </c>
    </row>
    <row r="23" spans="2:9" x14ac:dyDescent="0.3">
      <c r="B23" s="7" t="s">
        <v>10</v>
      </c>
      <c r="C23">
        <f>C8</f>
        <v>65</v>
      </c>
      <c r="D23" s="3">
        <f>C23*(1+Tabelle2!$C$7)</f>
        <v>55.25</v>
      </c>
      <c r="E23" s="3">
        <f>ROUND(C23,0)-ROUND(D23,0)</f>
        <v>10</v>
      </c>
      <c r="F23" s="3">
        <f>D23*(1+Tabelle2!D7)</f>
        <v>50.830000000000005</v>
      </c>
      <c r="G23" s="3">
        <f>ROUND(D23,0)-ROUND(F23,0)+ROUND(E23,0)</f>
        <v>14</v>
      </c>
      <c r="H23" s="3">
        <f>ROUND(F23,0)*(1+Tabelle2!E7)</f>
        <v>48.449999999999996</v>
      </c>
      <c r="I23" s="3">
        <f>ROUND(F23,0)-ROUND(H23,0)+ROUND(G23,0)</f>
        <v>17</v>
      </c>
    </row>
    <row r="24" spans="2:9" x14ac:dyDescent="0.3">
      <c r="B24" s="7" t="s">
        <v>14</v>
      </c>
      <c r="C24">
        <f>C9</f>
        <v>15</v>
      </c>
      <c r="D24" s="3">
        <f>C24*(1+Tabelle2!$C$7)</f>
        <v>12.75</v>
      </c>
      <c r="E24" s="3">
        <f>ROUND(C24,0)-ROUND(D24,0)</f>
        <v>2</v>
      </c>
      <c r="F24" s="3">
        <f>D24*(1+Tabelle2!D8)</f>
        <v>11.475</v>
      </c>
      <c r="G24" s="3">
        <f>ROUND(D24,0)-ROUND(F24,0)+ROUND(E24,0)</f>
        <v>4</v>
      </c>
      <c r="H24" s="3">
        <f>ROUND(F24,0)*(1+Tabelle2!E8)</f>
        <v>10.45</v>
      </c>
      <c r="I24" s="3">
        <f>ROUND(F24,0)-ROUND(H24,0)+ROUND(G24,0)</f>
        <v>5</v>
      </c>
    </row>
    <row r="25" spans="2:9" x14ac:dyDescent="0.3">
      <c r="B25" s="7" t="s">
        <v>1</v>
      </c>
      <c r="C25" s="60">
        <f>IF(C14=0,F14,C14)</f>
        <v>96400</v>
      </c>
      <c r="D25" s="61">
        <f>$C$25*(1+Tabelle2!$C$8)</f>
        <v>81940</v>
      </c>
      <c r="E25" s="60">
        <f t="shared" ref="E25:E26" si="0">C25-D25</f>
        <v>14460</v>
      </c>
      <c r="F25" s="61">
        <f>D25*(1+Tabelle2!D8)</f>
        <v>73746</v>
      </c>
      <c r="G25" s="60">
        <f t="shared" ref="G25:G28" si="1">D25-F25+E25</f>
        <v>22654</v>
      </c>
      <c r="H25" s="61">
        <f>F25*(1+Tabelle2!$E$8)</f>
        <v>70058.7</v>
      </c>
      <c r="I25" s="60">
        <f t="shared" ref="I25:I28" si="2">F25-H25+G25</f>
        <v>26341.300000000003</v>
      </c>
    </row>
    <row r="26" spans="2:9" x14ac:dyDescent="0.3">
      <c r="B26" s="7" t="s">
        <v>2</v>
      </c>
      <c r="C26" s="60">
        <f>IF(C15=0,F15,C15)</f>
        <v>131000</v>
      </c>
      <c r="D26" s="61">
        <f>$C$26*(1+Tabelle2!$C$9)</f>
        <v>65500</v>
      </c>
      <c r="E26" s="60">
        <f t="shared" si="0"/>
        <v>65500</v>
      </c>
      <c r="F26" s="61">
        <f>D26*(1+Tabelle2!D9)</f>
        <v>56330</v>
      </c>
      <c r="G26" s="60">
        <f t="shared" si="1"/>
        <v>74670</v>
      </c>
      <c r="H26" s="61">
        <f>F26*(1+Tabelle2!$E$9)</f>
        <v>49570.400000000001</v>
      </c>
      <c r="I26" s="60">
        <f t="shared" si="2"/>
        <v>81429.600000000006</v>
      </c>
    </row>
    <row r="27" spans="2:9" x14ac:dyDescent="0.3">
      <c r="B27" s="7" t="s">
        <v>27</v>
      </c>
      <c r="C27" s="60">
        <f>(G8*C8)+(C9*G9)</f>
        <v>2605000</v>
      </c>
      <c r="D27" s="61">
        <f>$C$27*(1+Tabelle2!$C$7)</f>
        <v>2214250</v>
      </c>
      <c r="E27" s="60">
        <f>C27-D27</f>
        <v>390750</v>
      </c>
      <c r="F27" s="61">
        <f>D27*(1+Tabelle2!$D$7)</f>
        <v>2037110</v>
      </c>
      <c r="G27" s="60">
        <f>D27-F27+E27</f>
        <v>567890</v>
      </c>
      <c r="H27" s="61">
        <f>F27*(1+Tabelle2!E7)</f>
        <v>1935254.5</v>
      </c>
      <c r="I27" s="60">
        <f t="shared" si="2"/>
        <v>669745.5</v>
      </c>
    </row>
    <row r="28" spans="2:9" x14ac:dyDescent="0.3">
      <c r="B28" s="7" t="s">
        <v>26</v>
      </c>
      <c r="C28">
        <f>C22*3</f>
        <v>240</v>
      </c>
      <c r="D28" s="3">
        <f>$C$28*(1+Tabelle2!$C$9)</f>
        <v>120</v>
      </c>
      <c r="E28" s="3">
        <f>C28-D28</f>
        <v>120</v>
      </c>
      <c r="F28" s="4">
        <f>D28*(1+Tabelle2!D9)</f>
        <v>103.2</v>
      </c>
      <c r="G28" s="4">
        <f t="shared" si="1"/>
        <v>136.80000000000001</v>
      </c>
      <c r="H28" s="4">
        <f>F28*(1+Tabelle2!E9)</f>
        <v>90.816000000000003</v>
      </c>
      <c r="I28" s="4">
        <f t="shared" si="2"/>
        <v>149.18400000000003</v>
      </c>
    </row>
    <row r="29" spans="2:9" x14ac:dyDescent="0.3">
      <c r="B29" s="7"/>
    </row>
    <row r="30" spans="2:9" x14ac:dyDescent="0.3">
      <c r="B30" s="7"/>
      <c r="C30" s="33" t="s">
        <v>4</v>
      </c>
      <c r="E30" s="5">
        <f>SUM(E25:E27)</f>
        <v>470710</v>
      </c>
      <c r="F30" s="5"/>
      <c r="G30" s="5">
        <f>SUM(G25:G27)</f>
        <v>665214</v>
      </c>
      <c r="H30" s="5"/>
      <c r="I30" s="5">
        <f>SUM(I25:I27)</f>
        <v>777516.4</v>
      </c>
    </row>
    <row r="31" spans="2:9" x14ac:dyDescent="0.3">
      <c r="B31" s="7"/>
    </row>
    <row r="32" spans="2:9" x14ac:dyDescent="0.3">
      <c r="B32" s="27" t="s">
        <v>24</v>
      </c>
      <c r="C32" s="25">
        <f>(2250*C8)+(2000*C9)</f>
        <v>176250</v>
      </c>
    </row>
    <row r="33" spans="2:8" x14ac:dyDescent="0.3">
      <c r="B33" s="7" t="s">
        <v>33</v>
      </c>
      <c r="C33" s="16">
        <f>E30/C32</f>
        <v>2.6706950354609931</v>
      </c>
      <c r="G33" s="7"/>
    </row>
    <row r="34" spans="2:8" x14ac:dyDescent="0.3">
      <c r="B34" s="7" t="s">
        <v>25</v>
      </c>
      <c r="C34" s="32">
        <f>365/C33</f>
        <v>136.66854326443033</v>
      </c>
      <c r="E34" s="31" t="s">
        <v>34</v>
      </c>
    </row>
    <row r="35" spans="2:8" x14ac:dyDescent="0.3">
      <c r="B35" s="7"/>
      <c r="C35" s="17"/>
    </row>
    <row r="36" spans="2:8" x14ac:dyDescent="0.3">
      <c r="B36" s="7"/>
      <c r="C36" s="16"/>
    </row>
    <row r="37" spans="2:8" x14ac:dyDescent="0.3">
      <c r="B37" s="7"/>
      <c r="C37" s="17"/>
    </row>
    <row r="38" spans="2:8" x14ac:dyDescent="0.3">
      <c r="B38" s="7"/>
      <c r="C38" s="17"/>
    </row>
    <row r="39" spans="2:8" x14ac:dyDescent="0.3">
      <c r="B39" s="7"/>
      <c r="G39" s="7"/>
      <c r="H39" s="7"/>
    </row>
    <row r="40" spans="2:8" x14ac:dyDescent="0.3">
      <c r="B40" s="7"/>
      <c r="C40" s="7"/>
      <c r="D40" s="10"/>
      <c r="F40" s="10"/>
      <c r="H40" s="7"/>
    </row>
    <row r="41" spans="2:8" x14ac:dyDescent="0.3">
      <c r="B41" s="7"/>
      <c r="C41" s="11"/>
      <c r="D41" s="11"/>
      <c r="G41" s="11"/>
      <c r="H41" s="11"/>
    </row>
    <row r="42" spans="2:8" x14ac:dyDescent="0.3">
      <c r="B42" s="7"/>
      <c r="C42" s="11"/>
      <c r="D42" s="11"/>
      <c r="G42" s="11"/>
      <c r="H42" s="11"/>
    </row>
    <row r="45" spans="2:8" x14ac:dyDescent="0.3">
      <c r="B45" s="1"/>
      <c r="D45" s="2"/>
      <c r="F45" s="7"/>
      <c r="G45" s="5"/>
    </row>
    <row r="46" spans="2:8" x14ac:dyDescent="0.3">
      <c r="B46" s="1"/>
      <c r="D46" s="2"/>
      <c r="F46" s="7"/>
      <c r="G46" s="5"/>
    </row>
    <row r="47" spans="2:8" x14ac:dyDescent="0.3">
      <c r="D47" s="3"/>
      <c r="F47" s="7"/>
      <c r="G47" s="6"/>
    </row>
    <row r="49" spans="6:7" x14ac:dyDescent="0.3">
      <c r="F49" s="7"/>
      <c r="G49" s="8"/>
    </row>
  </sheetData>
  <pageMargins left="0.7" right="0.7" top="0.78740157499999996" bottom="0.78740157499999996" header="0.3" footer="0.3"/>
  <pageSetup paperSize="9" orientation="portrait" horizontalDpi="4294967295" verticalDpi="4294967295" r:id="rId1"/>
  <ignoredErrors>
    <ignoredError sqref="H24:H28 F27 G22 H23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AB429-CED1-4381-BE9E-3C7908D2BDAC}">
  <dimension ref="B4:E9"/>
  <sheetViews>
    <sheetView workbookViewId="0">
      <selection activeCell="E12" sqref="E12"/>
    </sheetView>
  </sheetViews>
  <sheetFormatPr baseColWidth="10" defaultRowHeight="14.4" x14ac:dyDescent="0.3"/>
  <cols>
    <col min="2" max="2" width="15.44140625" bestFit="1" customWidth="1"/>
  </cols>
  <sheetData>
    <row r="4" spans="2:5" x14ac:dyDescent="0.3">
      <c r="B4" t="s">
        <v>37</v>
      </c>
    </row>
    <row r="5" spans="2:5" x14ac:dyDescent="0.3">
      <c r="B5" s="24"/>
      <c r="C5" s="24" t="s">
        <v>6</v>
      </c>
      <c r="D5" s="24" t="s">
        <v>5</v>
      </c>
      <c r="E5" s="24" t="s">
        <v>40</v>
      </c>
    </row>
    <row r="6" spans="2:5" x14ac:dyDescent="0.3">
      <c r="B6" s="24"/>
      <c r="C6" s="26"/>
      <c r="D6" s="24"/>
      <c r="E6" s="24"/>
    </row>
    <row r="7" spans="2:5" x14ac:dyDescent="0.3">
      <c r="B7" s="24" t="s">
        <v>0</v>
      </c>
      <c r="C7" s="26">
        <v>-0.15</v>
      </c>
      <c r="D7" s="26">
        <v>-0.08</v>
      </c>
      <c r="E7" s="26">
        <v>-0.05</v>
      </c>
    </row>
    <row r="8" spans="2:5" x14ac:dyDescent="0.3">
      <c r="B8" s="24" t="s">
        <v>1</v>
      </c>
      <c r="C8" s="26">
        <v>-0.15</v>
      </c>
      <c r="D8" s="26">
        <v>-0.1</v>
      </c>
      <c r="E8" s="26">
        <v>-0.05</v>
      </c>
    </row>
    <row r="9" spans="2:5" x14ac:dyDescent="0.3">
      <c r="B9" s="24" t="s">
        <v>3</v>
      </c>
      <c r="C9" s="26">
        <v>-0.5</v>
      </c>
      <c r="D9" s="26">
        <v>-0.14000000000000001</v>
      </c>
      <c r="E9" s="26">
        <v>-0.12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0918C-34EF-40EA-B77C-4F9AA2A304CA}">
  <dimension ref="A1:E20"/>
  <sheetViews>
    <sheetView workbookViewId="0">
      <selection activeCell="B22" sqref="B22"/>
    </sheetView>
  </sheetViews>
  <sheetFormatPr baseColWidth="10" defaultRowHeight="14.4" x14ac:dyDescent="0.3"/>
  <sheetData>
    <row r="1" spans="1:5" x14ac:dyDescent="0.3">
      <c r="A1" t="s">
        <v>15</v>
      </c>
    </row>
    <row r="3" spans="1:5" x14ac:dyDescent="0.3">
      <c r="D3" t="s">
        <v>20</v>
      </c>
      <c r="E3">
        <v>95</v>
      </c>
    </row>
    <row r="5" spans="1:5" x14ac:dyDescent="0.3">
      <c r="A5" t="s">
        <v>16</v>
      </c>
      <c r="E5" t="s">
        <v>18</v>
      </c>
    </row>
    <row r="6" spans="1:5" x14ac:dyDescent="0.3">
      <c r="A6" t="s">
        <v>17</v>
      </c>
      <c r="B6" t="s">
        <v>19</v>
      </c>
      <c r="C6" t="s">
        <v>21</v>
      </c>
      <c r="D6" t="s">
        <v>22</v>
      </c>
    </row>
    <row r="7" spans="1:5" x14ac:dyDescent="0.3">
      <c r="A7">
        <v>500</v>
      </c>
      <c r="B7">
        <v>120</v>
      </c>
      <c r="C7">
        <v>2</v>
      </c>
      <c r="D7">
        <f>C7*$E$3</f>
        <v>190</v>
      </c>
      <c r="E7">
        <f>(B7+D7)/A7</f>
        <v>0.62</v>
      </c>
    </row>
    <row r="8" spans="1:5" x14ac:dyDescent="0.3">
      <c r="A8">
        <v>1000</v>
      </c>
      <c r="B8">
        <v>190</v>
      </c>
      <c r="C8">
        <v>4</v>
      </c>
      <c r="D8">
        <f>C8*$E$3</f>
        <v>380</v>
      </c>
      <c r="E8">
        <f>(B8+D8)/A8</f>
        <v>0.56999999999999995</v>
      </c>
    </row>
    <row r="13" spans="1:5" x14ac:dyDescent="0.3">
      <c r="A13" t="s">
        <v>23</v>
      </c>
    </row>
    <row r="15" spans="1:5" x14ac:dyDescent="0.3">
      <c r="D15" t="s">
        <v>20</v>
      </c>
      <c r="E15">
        <v>95</v>
      </c>
    </row>
    <row r="17" spans="1:5" x14ac:dyDescent="0.3">
      <c r="A17" t="s">
        <v>16</v>
      </c>
      <c r="E17" t="s">
        <v>18</v>
      </c>
    </row>
    <row r="18" spans="1:5" x14ac:dyDescent="0.3">
      <c r="A18" t="s">
        <v>17</v>
      </c>
      <c r="B18" t="s">
        <v>19</v>
      </c>
      <c r="C18" t="s">
        <v>21</v>
      </c>
      <c r="D18" t="s">
        <v>22</v>
      </c>
    </row>
    <row r="19" spans="1:5" x14ac:dyDescent="0.3">
      <c r="A19">
        <v>500</v>
      </c>
      <c r="B19">
        <v>170</v>
      </c>
      <c r="C19">
        <v>2</v>
      </c>
      <c r="D19">
        <f>C19*$E$3</f>
        <v>190</v>
      </c>
      <c r="E19">
        <f>(B19+D19)/A19</f>
        <v>0.72</v>
      </c>
    </row>
    <row r="20" spans="1:5" x14ac:dyDescent="0.3">
      <c r="A20">
        <v>1000</v>
      </c>
      <c r="B20">
        <v>210</v>
      </c>
      <c r="C20">
        <v>4</v>
      </c>
      <c r="D20">
        <f>C20*$E$3</f>
        <v>380</v>
      </c>
      <c r="E20">
        <f>(B20+D20)/A20</f>
        <v>0.59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528DB142715AD40B4B758113ADF7F36" ma:contentTypeVersion="25" ma:contentTypeDescription="Ein neues Dokument erstellen." ma:contentTypeScope="" ma:versionID="3dad06daa2d94e8e94bdfe3ee2b8ccc9">
  <xsd:schema xmlns:xsd="http://www.w3.org/2001/XMLSchema" xmlns:xs="http://www.w3.org/2001/XMLSchema" xmlns:p="http://schemas.microsoft.com/office/2006/metadata/properties" xmlns:ns3="e054dd06-17e6-4a42-8458-05479b0d54b9" xmlns:ns4="a9c96f19-eebe-4ae6-af0f-85f3d3c79b08" targetNamespace="http://schemas.microsoft.com/office/2006/metadata/properties" ma:root="true" ma:fieldsID="9ba127aff58b2af177bf0a50eeb370d4" ns3:_="" ns4:_="">
    <xsd:import namespace="e054dd06-17e6-4a42-8458-05479b0d54b9"/>
    <xsd:import namespace="a9c96f19-eebe-4ae6-af0f-85f3d3c79b08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Distribution_Groups" minOccurs="0"/>
                <xsd:element ref="ns4:LMS_Mapping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54dd06-17e6-4a42-8458-05479b0d54b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Freigabehinweis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c96f19-eebe-4ae6-af0f-85f3d3c79b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3" nillable="true" ma:displayName="Notebook Type" ma:internalName="NotebookType">
      <xsd:simpleType>
        <xsd:restriction base="dms:Text"/>
      </xsd:simpleType>
    </xsd:element>
    <xsd:element name="FolderType" ma:index="14" nillable="true" ma:displayName="Folder Type" ma:internalName="FolderType">
      <xsd:simpleType>
        <xsd:restriction base="dms:Text"/>
      </xsd:simpleType>
    </xsd:element>
    <xsd:element name="CultureName" ma:index="15" nillable="true" ma:displayName="Culture Name" ma:internalName="CultureName">
      <xsd:simpleType>
        <xsd:restriction base="dms:Text"/>
      </xsd:simpleType>
    </xsd:element>
    <xsd:element name="AppVersion" ma:index="16" nillable="true" ma:displayName="App Version" ma:internalName="AppVersion">
      <xsd:simpleType>
        <xsd:restriction base="dms:Text"/>
      </xsd:simpleType>
    </xsd:element>
    <xsd:element name="TeamsChannelId" ma:index="17" nillable="true" ma:displayName="Teams Channel Id" ma:internalName="TeamsChannelId">
      <xsd:simpleType>
        <xsd:restriction base="dms:Text"/>
      </xsd:simpleType>
    </xsd:element>
    <xsd:element name="Owner" ma:index="18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9" nillable="true" ma:displayName="Math Settings" ma:internalName="Math_Settings">
      <xsd:simpleType>
        <xsd:restriction base="dms:Text"/>
      </xsd:simpleType>
    </xsd:element>
    <xsd:element name="DefaultSectionNames" ma:index="20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1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2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3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4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5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6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7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8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9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0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1" nillable="true" ma:displayName="Is Collaboration Space Locked" ma:internalName="Is_Collaboration_Space_Locked">
      <xsd:simpleType>
        <xsd:restriction base="dms:Boolean"/>
      </xsd:simpleType>
    </xsd:element>
    <xsd:element name="IsNotebookLocked" ma:index="32" nillable="true" ma:displayName="Is Notebook Locked" ma:internalName="IsNotebookLock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a9c96f19-eebe-4ae6-af0f-85f3d3c79b08" xsi:nil="true"/>
    <CultureName xmlns="a9c96f19-eebe-4ae6-af0f-85f3d3c79b08" xsi:nil="true"/>
    <AppVersion xmlns="a9c96f19-eebe-4ae6-af0f-85f3d3c79b08" xsi:nil="true"/>
    <Has_Teacher_Only_SectionGroup xmlns="a9c96f19-eebe-4ae6-af0f-85f3d3c79b08" xsi:nil="true"/>
    <NotebookType xmlns="a9c96f19-eebe-4ae6-af0f-85f3d3c79b08" xsi:nil="true"/>
    <FolderType xmlns="a9c96f19-eebe-4ae6-af0f-85f3d3c79b08" xsi:nil="true"/>
    <Students xmlns="a9c96f19-eebe-4ae6-af0f-85f3d3c79b08">
      <UserInfo>
        <DisplayName/>
        <AccountId xsi:nil="true"/>
        <AccountType/>
      </UserInfo>
    </Students>
    <DefaultSectionNames xmlns="a9c96f19-eebe-4ae6-af0f-85f3d3c79b08" xsi:nil="true"/>
    <Math_Settings xmlns="a9c96f19-eebe-4ae6-af0f-85f3d3c79b08" xsi:nil="true"/>
    <Owner xmlns="a9c96f19-eebe-4ae6-af0f-85f3d3c79b08">
      <UserInfo>
        <DisplayName/>
        <AccountId xsi:nil="true"/>
        <AccountType/>
      </UserInfo>
    </Owner>
    <TeamsChannelId xmlns="a9c96f19-eebe-4ae6-af0f-85f3d3c79b08" xsi:nil="true"/>
    <Invited_Teachers xmlns="a9c96f19-eebe-4ae6-af0f-85f3d3c79b08" xsi:nil="true"/>
    <IsNotebookLocked xmlns="a9c96f19-eebe-4ae6-af0f-85f3d3c79b08" xsi:nil="true"/>
    <Distribution_Groups xmlns="a9c96f19-eebe-4ae6-af0f-85f3d3c79b08" xsi:nil="true"/>
    <LMS_Mappings xmlns="a9c96f19-eebe-4ae6-af0f-85f3d3c79b08" xsi:nil="true"/>
    <Invited_Students xmlns="a9c96f19-eebe-4ae6-af0f-85f3d3c79b08" xsi:nil="true"/>
    <Is_Collaboration_Space_Locked xmlns="a9c96f19-eebe-4ae6-af0f-85f3d3c79b08" xsi:nil="true"/>
    <Templates xmlns="a9c96f19-eebe-4ae6-af0f-85f3d3c79b08" xsi:nil="true"/>
    <Teachers xmlns="a9c96f19-eebe-4ae6-af0f-85f3d3c79b08">
      <UserInfo>
        <DisplayName/>
        <AccountId xsi:nil="true"/>
        <AccountType/>
      </UserInfo>
    </Teachers>
    <Student_Groups xmlns="a9c96f19-eebe-4ae6-af0f-85f3d3c79b08">
      <UserInfo>
        <DisplayName/>
        <AccountId xsi:nil="true"/>
        <AccountType/>
      </UserInfo>
    </Student_Group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DC4DC0-CD4E-427B-8A16-55DD3B7E15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54dd06-17e6-4a42-8458-05479b0d54b9"/>
    <ds:schemaRef ds:uri="a9c96f19-eebe-4ae6-af0f-85f3d3c79b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E91C9DD-01E4-47E9-BBE4-8D2DA289F89D}">
  <ds:schemaRefs>
    <ds:schemaRef ds:uri="http://schemas.microsoft.com/office/2006/metadata/properties"/>
    <ds:schemaRef ds:uri="http://purl.org/dc/elements/1.1/"/>
    <ds:schemaRef ds:uri="http://purl.org/dc/dcmitype/"/>
    <ds:schemaRef ds:uri="http://purl.org/dc/terms/"/>
    <ds:schemaRef ds:uri="e054dd06-17e6-4a42-8458-05479b0d54b9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9c96f19-eebe-4ae6-af0f-85f3d3c79b08"/>
  </ds:schemaRefs>
</ds:datastoreItem>
</file>

<file path=customXml/itemProps3.xml><?xml version="1.0" encoding="utf-8"?>
<ds:datastoreItem xmlns:ds="http://schemas.openxmlformats.org/officeDocument/2006/customXml" ds:itemID="{C357A39C-5C14-41B3-87E9-438D2F1E47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Kundenansicht</vt:lpstr>
      <vt:lpstr>Fuhrparkkostenrechner</vt:lpstr>
      <vt:lpstr>Tabelle2</vt:lpstr>
      <vt:lpstr>Tabelle3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Weinzettel, Christoph</dc:creator>
  <cp:lastModifiedBy>Wittenstein, Anselm</cp:lastModifiedBy>
  <cp:lastPrinted>2020-03-27T09:45:34Z</cp:lastPrinted>
  <dcterms:created xsi:type="dcterms:W3CDTF">2019-09-20T06:31:42Z</dcterms:created>
  <dcterms:modified xsi:type="dcterms:W3CDTF">2021-02-01T15:53:43Z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0x010100D528DB142715AD40B4B758113ADF7F36</vt:lpwstr>
  </property>
</Properties>
</file>